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EstaPastaDeTrabalho" defaultThemeVersion="166925"/>
  <mc:AlternateContent xmlns:mc="http://schemas.openxmlformats.org/markup-compatibility/2006">
    <mc:Choice Requires="x15">
      <x15ac:absPath xmlns:x15ac="http://schemas.microsoft.com/office/spreadsheetml/2010/11/ac" url="C:\Users\Spcine19\Downloads\"/>
    </mc:Choice>
  </mc:AlternateContent>
  <xr:revisionPtr revIDLastSave="0" documentId="13_ncr:1_{F3D43BE7-2D1F-40B4-90E7-C27749C23B95}" xr6:coauthVersionLast="47" xr6:coauthVersionMax="47" xr10:uidLastSave="{00000000-0000-0000-0000-000000000000}"/>
  <bookViews>
    <workbookView xWindow="-108" yWindow="-108" windowWidth="23256" windowHeight="12456" tabRatio="604" xr2:uid="{40ECB3D8-92CC-483F-87C9-64536E4DA162}"/>
  </bookViews>
  <sheets>
    <sheet name="Elegibilidade (02)" sheetId="3" r:id="rId1"/>
    <sheet name="Adicionais (02)" sheetId="5" r:id="rId2"/>
    <sheet name="Tabela 1.0 (Pontuação Países)"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3" l="1"/>
  <c r="F37" i="3"/>
  <c r="F26" i="5"/>
  <c r="F19" i="5"/>
  <c r="F31" i="3"/>
  <c r="F44" i="5"/>
  <c r="F43" i="5"/>
  <c r="F42" i="5"/>
  <c r="F41" i="5"/>
  <c r="F14" i="5"/>
  <c r="F10" i="5"/>
  <c r="F62" i="5"/>
  <c r="F60" i="5"/>
  <c r="F59" i="5"/>
  <c r="F56" i="5"/>
  <c r="F54" i="5"/>
  <c r="F52" i="5"/>
  <c r="F50" i="5"/>
  <c r="F34" i="5"/>
  <c r="F35" i="5"/>
  <c r="F36" i="5"/>
  <c r="F37" i="5"/>
  <c r="F38" i="5"/>
  <c r="F39" i="5"/>
  <c r="F40" i="5"/>
  <c r="F46" i="5"/>
  <c r="F12" i="5"/>
  <c r="F8" i="5" l="1"/>
  <c r="F16" i="5"/>
  <c r="F31" i="5"/>
  <c r="F48" i="5"/>
  <c r="F16" i="3"/>
  <c r="F24" i="3"/>
  <c r="F10" i="3"/>
  <c r="F64" i="5" l="1"/>
</calcChain>
</file>

<file path=xl/sharedStrings.xml><?xml version="1.0" encoding="utf-8"?>
<sst xmlns="http://schemas.openxmlformats.org/spreadsheetml/2006/main" count="223" uniqueCount="211">
  <si>
    <t>ANEXO 20 - SIMULAÇÃO PARA CASH REBATE - SPCINE - MÓDULO 2</t>
  </si>
  <si>
    <t>CRITÉRIOS DE ELEGIBILIDADE</t>
  </si>
  <si>
    <t>Pergunta</t>
  </si>
  <si>
    <t>Resultado</t>
  </si>
  <si>
    <t>Seção A - Promoção de São Paulo</t>
  </si>
  <si>
    <t>A1</t>
  </si>
  <si>
    <t>Na obra haverá a identificação da seguinte quantidade de itens emblemáticos do Estado de São Paulo*:</t>
  </si>
  <si>
    <t>Você pretende reproduzir quantos itens emblemáticos do Estado de São Paulo em sua obra?</t>
  </si>
  <si>
    <t>A1.1</t>
  </si>
  <si>
    <t>Pelos menos 8 itens e um mínimo de 10 minutos de presença na obra final. Critério mínimo obrigatório para elegibilidade da PROPOSTA. (3 pontos)</t>
  </si>
  <si>
    <t>A1.2</t>
  </si>
  <si>
    <t>Pelos menos 12 itens e um mínimo de 20 minutos de presença na obra final (6 pontos)</t>
  </si>
  <si>
    <t>A1.3</t>
  </si>
  <si>
    <t>Pelos menos 20 itens e um mínimo de 40 minutos de presença na obra final (13 pontos)</t>
  </si>
  <si>
    <t>Seção B - Reconhecimento</t>
  </si>
  <si>
    <t>Quantas vezes os profissionais envolvidos na sua obra foram premiados?</t>
  </si>
  <si>
    <t>B1</t>
  </si>
  <si>
    <t>Diretor(a), Produtor(a) e/ou Elenco Principal e/ou Roteirista da obra que foram premiados e/ou nomeados nos últimos 10 anos nos festivais listados abaixo** cumulativamente:</t>
  </si>
  <si>
    <t>B1.1</t>
  </si>
  <si>
    <t>Nenhuma vez (0 pontos)</t>
  </si>
  <si>
    <t>B1.2</t>
  </si>
  <si>
    <t>Premiado uma vez OU nomeado mais de uma vez (2 pontos)</t>
  </si>
  <si>
    <t>B1.3</t>
  </si>
  <si>
    <t>Premiado(s) mais de 3 vez (4 pontos)</t>
  </si>
  <si>
    <t>B1.4</t>
  </si>
  <si>
    <t>Premiado(s) mais de 5 vezes (9 pontos)</t>
  </si>
  <si>
    <t>Seção C - Capacidade de Difusão Internacional</t>
  </si>
  <si>
    <t>Qual a soma de pontos da tabela 1.0 dos países onde a obra estreará?</t>
  </si>
  <si>
    <t>C1</t>
  </si>
  <si>
    <t>Soma de pontos na tabela 1.0</t>
  </si>
  <si>
    <t>C1.1</t>
  </si>
  <si>
    <t>De 100 a 155 pontos na tabela 1.0. Critério mínimo obrigatório para elegibilidade da PROPOSTA (4 pontos)</t>
  </si>
  <si>
    <t>C1.2</t>
  </si>
  <si>
    <t>De 156 a 200 pontos na tabela 1.0 (6 pontos)</t>
  </si>
  <si>
    <t>C1.3</t>
  </si>
  <si>
    <t>A partir de 201 pontos na tabela 1.0 (12 pontos)</t>
  </si>
  <si>
    <t>Qual o valor de despesas elegíveis e/ou orçamento total de produção da Obra?</t>
  </si>
  <si>
    <t>D1</t>
  </si>
  <si>
    <t>A obra terá em São Paulo mais de 20 milhões de reais em despesas elegíveis e/ou o orçamento total de produção da obra é de mais de 40 milhões de reais. (9 pontos)</t>
  </si>
  <si>
    <t>SIM</t>
  </si>
  <si>
    <t>D2</t>
  </si>
  <si>
    <t>A obra terá em São Paulo mais de 40 milhões de reais em despesas elegíveis e/ou o orçamento total de produção da obra é de mais de 80 milhões de reais.  (15 pontos)</t>
  </si>
  <si>
    <t>NÃO</t>
  </si>
  <si>
    <t>A Obra é uma animação?</t>
  </si>
  <si>
    <t>Sua obra atende os CRITÉRIOS DE ELEGIBILIDADE e está possivelmente apta a receber, pelo menos, 20% de cash rebate?</t>
  </si>
  <si>
    <t>Sua obra está possivelmente apta a receber, no máximo, 10% adicionais de cash rebate?</t>
  </si>
  <si>
    <t>*item emblemático: se refere a locais, e/ou aspectos, e/ou eventos, e/ou personagens e/ou símbolos emblemáticos que são de notório conhecimento da população da região a ser filmada e que a representa culturalmente</t>
  </si>
  <si>
    <t xml:space="preserve">** Lista de Premiações Aceitas: 
Prêmios da Academy of Motion Arts and Sciences - Oscar (incluindo Melhor Filme em Língua Estrangeira, melhor ator e melhor atriz) 
Prêmios da Academia Europeia de Cinema (Ator europeu, atriz europeia) 
Golden Globes (Best Motion Picture, Best Director, Best Screenplay, Best Foreign Language Film, Best Animated Feature Film, Best Actor, Best Actress; TV: Best Drama Series, Best Comedy Series, Best Limited Series or Motion Picture made for Television) 
Emmy Awards (Primetime Emmys; International Emmy Awards: Arts Programming, Drama Series, Comedy, TV Movie/Mini-Series, Children &amp; Young People; Outstanding Lead Actor and Actress) 
Critics’s Choice Awards  (Melhor ator, melhor atriz)
Screen Actors Guild Awards (Melhor ator e melhor atriz)
Competições dos festivais internacionais de cinema de: 
Cannes (Palma de Ouro, Grande Prêmio e Prêmio do Júri, Prêmio de atuação - melhor ator, melhor atriz) 
Berlim (Urso de Ouro e Ursos de Prata) 
Veneza (Leão de Ouro, Leão de Prata, Grande Prêmio do Júri) 
Locarno (Leopardo de Ouro, Leopardo para Melhor Realização, Prêmio Especial do Júri) 
San Sebastian (Concha de Ouro e Concha de Prata, Best Leading Performance) 
Roterdã (Competição Hivos Tiger) 
Sundance (Grande Prêmio do Júri para Cinema do Mundo: Ficção) 
Toronto (Grolsch People’s Choice Awards; International Jury Awards) 
Annecy (Cristal e Prémio do Público para Melhor Longa Metragem) 
Film Independent Spirit Awards (Best male lead, best female lead)
</t>
  </si>
  <si>
    <t>CRITÉRIOS DE VALOR ADICIONAL</t>
  </si>
  <si>
    <t>(Só responda essa tabela se os CRITÉRIOS DE ELEGIBILIDADE forem cumpridos)</t>
  </si>
  <si>
    <t>Seção E - Roteiro</t>
  </si>
  <si>
    <t>Total - Roteiro</t>
  </si>
  <si>
    <t>E1</t>
  </si>
  <si>
    <t>O enredo da obra terá como tema alguma forma de arte e/ou seu personagem principal será um artista**</t>
  </si>
  <si>
    <t>Sim</t>
  </si>
  <si>
    <t>Menos de 12 itens ou presença menor que 30 minutos desses itens na obra final</t>
  </si>
  <si>
    <t>E2</t>
  </si>
  <si>
    <t>A obra será uma animação</t>
  </si>
  <si>
    <t>Não</t>
  </si>
  <si>
    <t>E3</t>
  </si>
  <si>
    <t>A obra será uma animação e/ou terá destinação para público infanto-juvenil</t>
  </si>
  <si>
    <t>Seção F - Infraestrutura</t>
  </si>
  <si>
    <t>Total - Infraestrutura</t>
  </si>
  <si>
    <t>F1</t>
  </si>
  <si>
    <t>Porcentagem do orçamento de pós-produção da obra será executado no Estado de São Paulo</t>
  </si>
  <si>
    <t>F1.1</t>
  </si>
  <si>
    <t>de 30% a 50%</t>
  </si>
  <si>
    <t>F1.2</t>
  </si>
  <si>
    <t>de 50% a 75%</t>
  </si>
  <si>
    <t>F1.3</t>
  </si>
  <si>
    <t>de 75% a 100%</t>
  </si>
  <si>
    <t>F2</t>
  </si>
  <si>
    <t>Mais de R$ 25 mi</t>
  </si>
  <si>
    <t>F2.1</t>
  </si>
  <si>
    <t>A partir de 15 milhões de reais</t>
  </si>
  <si>
    <t>Entre R$ 10 e 25 mi</t>
  </si>
  <si>
    <t>F2.2</t>
  </si>
  <si>
    <t>De 10 milhões a  15 milhoes de reais</t>
  </si>
  <si>
    <t>Até R$ 10 mi</t>
  </si>
  <si>
    <t>F2.3</t>
  </si>
  <si>
    <t>De 7,5 milhões a 10 milhões de reais</t>
  </si>
  <si>
    <t>Seção G - Políticas Afirmativas</t>
  </si>
  <si>
    <t>Total - Políticas Afirmativas</t>
  </si>
  <si>
    <t>G1</t>
  </si>
  <si>
    <t>Postos ocupados por mulheres, negrxs, PCD, povos originarios e/ou trangeneros (acumulável):</t>
  </si>
  <si>
    <t>O posto é ocupado por uma pessoa pertencente a alguma minoria listada ao lado?</t>
  </si>
  <si>
    <t>G1.1</t>
  </si>
  <si>
    <t>Diretor</t>
  </si>
  <si>
    <t>G1.2</t>
  </si>
  <si>
    <t>Roteirista</t>
  </si>
  <si>
    <t>G1.3</t>
  </si>
  <si>
    <t>Produtor Executivo</t>
  </si>
  <si>
    <t>G1.4</t>
  </si>
  <si>
    <t>Diretor de Fotografia</t>
  </si>
  <si>
    <t>G1.5</t>
  </si>
  <si>
    <t>Montador</t>
  </si>
  <si>
    <t>G1.6</t>
  </si>
  <si>
    <t>Diretor de Arte</t>
  </si>
  <si>
    <t>G1.7</t>
  </si>
  <si>
    <t>Ator/Atriz Principal</t>
  </si>
  <si>
    <t>G1.8</t>
  </si>
  <si>
    <t>Supervisor de Storyboard, em caso de animação</t>
  </si>
  <si>
    <t>G1.9</t>
  </si>
  <si>
    <t>Diretor de Animação, em caso de animação</t>
  </si>
  <si>
    <t>G1.10</t>
  </si>
  <si>
    <t>Desenhista de Personagem (Lead Character Designer), em caso de animação</t>
  </si>
  <si>
    <t>G1.11</t>
  </si>
  <si>
    <t>Desenhista de Cenários (Lead Background Designer), em caso de animação</t>
  </si>
  <si>
    <t>G2</t>
  </si>
  <si>
    <t>Programa de treinamento de novos profissionais contratados para a Obra</t>
  </si>
  <si>
    <t>Seção H - Filmagem Sustentável</t>
  </si>
  <si>
    <t>Total - Filmagem Sustentável</t>
  </si>
  <si>
    <t>H1</t>
  </si>
  <si>
    <t>Uso de geradores não alimentados por combustíveis fósseis</t>
  </si>
  <si>
    <t>H2</t>
  </si>
  <si>
    <t>Produção sem plástico de único uso</t>
  </si>
  <si>
    <t>H3</t>
  </si>
  <si>
    <t>Coleta seletiva</t>
  </si>
  <si>
    <t>H4</t>
  </si>
  <si>
    <t>A obra aborda em sua narrativa a emergência climática e/ou propõe conscientização sobre a relevância da preservação do meio ambiente</t>
  </si>
  <si>
    <t>H5</t>
  </si>
  <si>
    <t>Neutralização da Pegada de Carbono</t>
  </si>
  <si>
    <t>H5.1</t>
  </si>
  <si>
    <t>Entrega de relatório de mensuração da pegada de carbono</t>
  </si>
  <si>
    <t>H5.2</t>
  </si>
  <si>
    <t>Emissão de Carbono Neutralizada
(quando há a compesação da pegada de carbono em sua totalidade)</t>
  </si>
  <si>
    <t>H6</t>
  </si>
  <si>
    <t>Divulgação da iniciativa ambiental para imprensa caso tenha neutralizado sua emissão de carbono</t>
  </si>
  <si>
    <t>Qual será o percentual total de VALOR ADICIONAL previsto para sua obra, para além dos 20% garantidos pelos CRITÉRIOS OBRIGATÓRIOS e de ELEGIBILIDADE?</t>
  </si>
  <si>
    <t>**obra com tema de arte: série ou longa-metragem cuja temática central seja um artista e/ou uma determinada forma de expressão artística e/ou instituições e correntes de pensamento ligadas às expressões artísticas</t>
  </si>
  <si>
    <t>ANEXO 20 - MÓDULO 2 - TABELA 1.0</t>
  </si>
  <si>
    <t>Pontuação por País em que a Obra será Distribuída</t>
  </si>
  <si>
    <t>País</t>
  </si>
  <si>
    <t>Pontuação</t>
  </si>
  <si>
    <t>África do Sul</t>
  </si>
  <si>
    <t>Alemanha</t>
  </si>
  <si>
    <t>Arábia Saudita</t>
  </si>
  <si>
    <t>Argentina</t>
  </si>
  <si>
    <t>Austrália</t>
  </si>
  <si>
    <t>Áustria</t>
  </si>
  <si>
    <t>Bélgica</t>
  </si>
  <si>
    <t>Bósnia-Herzegovina</t>
  </si>
  <si>
    <t>Bulgária</t>
  </si>
  <si>
    <t>Canadá</t>
  </si>
  <si>
    <t>Catar</t>
  </si>
  <si>
    <t>Chile</t>
  </si>
  <si>
    <t>China</t>
  </si>
  <si>
    <t>Chipre</t>
  </si>
  <si>
    <t>Colômbia</t>
  </si>
  <si>
    <t>Corea do Sul</t>
  </si>
  <si>
    <t>Costa Rica</t>
  </si>
  <si>
    <t>Croácia</t>
  </si>
  <si>
    <t>Dinamarca</t>
  </si>
  <si>
    <t>Egito</t>
  </si>
  <si>
    <t>Emirados Árabes</t>
  </si>
  <si>
    <t>Equador</t>
  </si>
  <si>
    <t>Eslováquia</t>
  </si>
  <si>
    <t>Eslovênia</t>
  </si>
  <si>
    <t>Espanha</t>
  </si>
  <si>
    <t>Estados Unidos</t>
  </si>
  <si>
    <t>Estônia</t>
  </si>
  <si>
    <t>Finlândia</t>
  </si>
  <si>
    <t>França</t>
  </si>
  <si>
    <t>Grécia</t>
  </si>
  <si>
    <t>Holanda</t>
  </si>
  <si>
    <t>Hong Kong</t>
  </si>
  <si>
    <t>Hungria</t>
  </si>
  <si>
    <t>India</t>
  </si>
  <si>
    <t>Indonésia</t>
  </si>
  <si>
    <t>Irã</t>
  </si>
  <si>
    <t>Irlanda</t>
  </si>
  <si>
    <t>Islândia</t>
  </si>
  <si>
    <t>Israel</t>
  </si>
  <si>
    <t>Itália</t>
  </si>
  <si>
    <t>Japão</t>
  </si>
  <si>
    <t>Kwait</t>
  </si>
  <si>
    <t>Letônia</t>
  </si>
  <si>
    <t>Líbano</t>
  </si>
  <si>
    <t>Lituânia</t>
  </si>
  <si>
    <t>Macedônia do Norte</t>
  </si>
  <si>
    <t>Malásia</t>
  </si>
  <si>
    <t>Marrocos</t>
  </si>
  <si>
    <t>México</t>
  </si>
  <si>
    <t>Noruega</t>
  </si>
  <si>
    <t>Nova Zelândia</t>
  </si>
  <si>
    <t>Outro País não listado (pontos por país)</t>
  </si>
  <si>
    <t>Peru</t>
  </si>
  <si>
    <t>Polônia</t>
  </si>
  <si>
    <t>Portugal</t>
  </si>
  <si>
    <t>Reino Unido</t>
  </si>
  <si>
    <t>República Dominicana</t>
  </si>
  <si>
    <t>República Tcheca</t>
  </si>
  <si>
    <t>Romênia</t>
  </si>
  <si>
    <t>Rússia</t>
  </si>
  <si>
    <t>Singapura</t>
  </si>
  <si>
    <t>Suécia</t>
  </si>
  <si>
    <t>Suíça</t>
  </si>
  <si>
    <t>Tailândia</t>
  </si>
  <si>
    <t>Taiwan</t>
  </si>
  <si>
    <t>Turquia</t>
  </si>
  <si>
    <t>Ucrânia</t>
  </si>
  <si>
    <t>Venezuela</t>
  </si>
  <si>
    <t>Seção D - Despesas Elegíveis</t>
  </si>
  <si>
    <t>D3</t>
  </si>
  <si>
    <t>A obra terá em São Paulo menos de 20 milhões de reais em despesas elegíveis e/ou o orçamento total de produção da obra é de menos de 40 milhões de reais. (0 pontos)</t>
  </si>
  <si>
    <t>F1.4</t>
  </si>
  <si>
    <t>Menos de 30%</t>
  </si>
  <si>
    <t>F2.4</t>
  </si>
  <si>
    <t>Menos de 7,5 milhões de reais</t>
  </si>
  <si>
    <t>Despesas Elegíveis em São Paulo:</t>
  </si>
  <si>
    <t>Quanto está previsto para ser gasto em despesas elegíveis em São Paulo?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</si>
</sst>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43" formatCode="_-* #,##0.00_-;\-* #,##0.00_-;_-* &quot;-&quot;??_-;_-@_-"/>
  </numFmts>
  <fonts count="12" x14ac:knownFonts="1">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sz val="11"/>
      <color theme="1"/>
      <name val="Calibri"/>
      <family val="2"/>
      <scheme val="minor"/>
    </font>
    <font>
      <b/>
      <sz val="14"/>
      <color theme="1"/>
      <name val="Calibri"/>
      <family val="2"/>
      <scheme val="minor"/>
    </font>
    <font>
      <sz val="11"/>
      <color rgb="FF000000"/>
      <name val="Calibri"/>
      <family val="2"/>
    </font>
    <font>
      <sz val="11"/>
      <color rgb="FF000000"/>
      <name val="Calibri"/>
      <family val="2"/>
      <scheme val="minor"/>
    </font>
    <font>
      <b/>
      <sz val="10"/>
      <color theme="1"/>
      <name val="Calibri"/>
      <family val="2"/>
      <scheme val="minor"/>
    </font>
    <font>
      <sz val="10"/>
      <color theme="1"/>
      <name val="Arial"/>
      <family val="2"/>
    </font>
    <font>
      <sz val="10"/>
      <color theme="1"/>
      <name val="Calibri"/>
      <family val="2"/>
      <scheme val="minor"/>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7"/>
        <bgColor indexed="64"/>
      </patternFill>
    </fill>
    <fill>
      <patternFill patternType="solid">
        <fgColor theme="7" tint="0.79998168889431442"/>
        <bgColor indexed="64"/>
      </patternFill>
    </fill>
    <fill>
      <patternFill patternType="solid">
        <fgColor rgb="FFFFC000"/>
        <bgColor indexed="64"/>
      </patternFill>
    </fill>
    <fill>
      <patternFill patternType="solid">
        <fgColor rgb="FF9BC2E6"/>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medium">
        <color rgb="FFCCCCCC"/>
      </right>
      <top/>
      <bottom style="medium">
        <color rgb="FFCCCCCC"/>
      </bottom>
      <diagonal/>
    </border>
    <border>
      <left style="medium">
        <color rgb="FFCCCCCC"/>
      </left>
      <right style="medium">
        <color rgb="FFCCCCCC"/>
      </right>
      <top/>
      <bottom style="medium">
        <color rgb="FFCCCCCC"/>
      </bottom>
      <diagonal/>
    </border>
    <border>
      <left/>
      <right style="medium">
        <color rgb="FFCCCCCC"/>
      </right>
      <top style="medium">
        <color rgb="FFCCCCCC"/>
      </top>
      <bottom style="medium">
        <color rgb="FFCCCCCC"/>
      </bottom>
      <diagonal/>
    </border>
    <border>
      <left/>
      <right style="medium">
        <color rgb="FFCCCCCC"/>
      </right>
      <top style="medium">
        <color rgb="FFCCCCCC"/>
      </top>
      <bottom/>
      <diagonal/>
    </border>
  </borders>
  <cellStyleXfs count="6">
    <xf numFmtId="0" fontId="0"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cellStyleXfs>
  <cellXfs count="65">
    <xf numFmtId="0" fontId="0" fillId="0" borderId="0" xfId="0"/>
    <xf numFmtId="0" fontId="0" fillId="2" borderId="0" xfId="0" applyFill="1" applyAlignment="1">
      <alignment horizontal="center" vertical="center"/>
    </xf>
    <xf numFmtId="0" fontId="0" fillId="2" borderId="1" xfId="0" applyFill="1" applyBorder="1" applyAlignment="1">
      <alignment horizontal="center" vertical="center"/>
    </xf>
    <xf numFmtId="0" fontId="0" fillId="0" borderId="0" xfId="0" applyAlignment="1">
      <alignment vertical="top" wrapText="1"/>
    </xf>
    <xf numFmtId="0" fontId="0" fillId="2" borderId="0" xfId="0" applyFill="1" applyAlignment="1">
      <alignment horizontal="left" vertical="top" wrapText="1" indent="2"/>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Alignment="1">
      <alignment vertical="top" wrapText="1"/>
    </xf>
    <xf numFmtId="0" fontId="1" fillId="2" borderId="0" xfId="0" applyFont="1" applyFill="1" applyAlignment="1">
      <alignment horizontal="center" vertical="center" wrapText="1"/>
    </xf>
    <xf numFmtId="0" fontId="0" fillId="2" borderId="0" xfId="0" applyFill="1" applyAlignment="1">
      <alignment horizontal="left" vertical="center" wrapText="1"/>
    </xf>
    <xf numFmtId="0" fontId="1" fillId="2" borderId="0" xfId="0" applyFont="1" applyFill="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left" vertical="top" wrapText="1"/>
    </xf>
    <xf numFmtId="0" fontId="0" fillId="2" borderId="4" xfId="0" applyFill="1" applyBorder="1" applyAlignment="1">
      <alignment horizontal="center" vertical="top"/>
    </xf>
    <xf numFmtId="0" fontId="0" fillId="2" borderId="0" xfId="0" applyFill="1" applyAlignment="1">
      <alignment horizontal="left" vertical="top" wrapText="1"/>
    </xf>
    <xf numFmtId="0" fontId="0" fillId="2" borderId="0" xfId="0" applyFill="1" applyAlignment="1">
      <alignment horizontal="left" wrapText="1" indent="2"/>
    </xf>
    <xf numFmtId="0" fontId="0" fillId="2" borderId="0" xfId="0" applyFill="1" applyAlignment="1">
      <alignment horizontal="left" vertical="center" wrapText="1" indent="2"/>
    </xf>
    <xf numFmtId="0" fontId="0" fillId="2" borderId="0" xfId="0" applyFill="1" applyAlignment="1">
      <alignment vertical="center"/>
    </xf>
    <xf numFmtId="0" fontId="2" fillId="2" borderId="0" xfId="0" applyFont="1" applyFill="1" applyAlignment="1">
      <alignment horizontal="right" vertical="center" wrapText="1"/>
    </xf>
    <xf numFmtId="0" fontId="2" fillId="2" borderId="0" xfId="0" applyFont="1" applyFill="1" applyAlignment="1">
      <alignment horizontal="right" vertical="top" wrapText="1"/>
    </xf>
    <xf numFmtId="0" fontId="0" fillId="3" borderId="0" xfId="0" applyFill="1" applyAlignment="1">
      <alignment horizontal="center" vertical="center"/>
    </xf>
    <xf numFmtId="0" fontId="0" fillId="4" borderId="1" xfId="0" applyFill="1" applyBorder="1" applyAlignment="1">
      <alignment horizontal="center" vertical="center"/>
    </xf>
    <xf numFmtId="0" fontId="0" fillId="2" borderId="4" xfId="0" applyFill="1" applyBorder="1" applyAlignment="1">
      <alignment horizontal="center" vertical="center" wrapText="1"/>
    </xf>
    <xf numFmtId="0" fontId="0" fillId="5" borderId="4" xfId="0" applyFill="1" applyBorder="1" applyAlignment="1">
      <alignment horizontal="center" vertical="center"/>
    </xf>
    <xf numFmtId="0" fontId="1" fillId="3" borderId="0" xfId="0" applyFont="1" applyFill="1" applyAlignment="1">
      <alignment vertical="center"/>
    </xf>
    <xf numFmtId="0" fontId="1" fillId="2" borderId="4" xfId="0" applyFont="1" applyFill="1" applyBorder="1" applyAlignment="1">
      <alignment horizontal="center" vertical="center" wrapText="1"/>
    </xf>
    <xf numFmtId="0" fontId="0" fillId="6" borderId="4" xfId="0" applyFill="1" applyBorder="1" applyAlignment="1">
      <alignment horizontal="center" vertical="center"/>
    </xf>
    <xf numFmtId="10" fontId="0" fillId="5" borderId="4" xfId="5" applyNumberFormat="1" applyFont="1" applyFill="1" applyBorder="1" applyAlignment="1">
      <alignment horizontal="center" vertical="center"/>
    </xf>
    <xf numFmtId="0" fontId="1" fillId="2" borderId="4" xfId="0" applyFont="1" applyFill="1" applyBorder="1" applyAlignment="1">
      <alignment horizontal="center" vertical="center"/>
    </xf>
    <xf numFmtId="10" fontId="1" fillId="5" borderId="4" xfId="5" applyNumberFormat="1" applyFont="1" applyFill="1" applyBorder="1" applyAlignment="1">
      <alignment horizontal="center" vertical="center"/>
    </xf>
    <xf numFmtId="0" fontId="0" fillId="2" borderId="10" xfId="0" applyFill="1" applyBorder="1" applyAlignment="1">
      <alignment horizontal="center" vertical="center"/>
    </xf>
    <xf numFmtId="0" fontId="0" fillId="2" borderId="10" xfId="0" applyFill="1" applyBorder="1" applyAlignment="1">
      <alignment horizontal="center" vertical="top"/>
    </xf>
    <xf numFmtId="0" fontId="0" fillId="2" borderId="0" xfId="0" applyFill="1" applyAlignment="1">
      <alignment horizontal="right" indent="2"/>
    </xf>
    <xf numFmtId="0" fontId="0" fillId="2" borderId="10" xfId="0" applyFill="1" applyBorder="1" applyAlignment="1">
      <alignment horizontal="right" vertical="top" wrapText="1" indent="2"/>
    </xf>
    <xf numFmtId="0" fontId="0" fillId="2" borderId="11" xfId="0" applyFill="1" applyBorder="1" applyAlignment="1">
      <alignment horizontal="center" vertical="center"/>
    </xf>
    <xf numFmtId="10" fontId="1" fillId="4" borderId="4" xfId="0" applyNumberFormat="1" applyFont="1" applyFill="1" applyBorder="1" applyAlignment="1">
      <alignment horizontal="center" vertical="center"/>
    </xf>
    <xf numFmtId="0" fontId="5" fillId="2" borderId="10" xfId="0" applyFont="1" applyFill="1" applyBorder="1" applyAlignment="1">
      <alignment horizontal="right" vertical="top"/>
    </xf>
    <xf numFmtId="0" fontId="0" fillId="0" borderId="4" xfId="0" applyBorder="1" applyAlignment="1">
      <alignment horizontal="center" vertical="center"/>
    </xf>
    <xf numFmtId="0" fontId="0" fillId="2" borderId="0" xfId="0" applyFill="1" applyAlignment="1">
      <alignment horizontal="center" vertical="top"/>
    </xf>
    <xf numFmtId="0" fontId="0" fillId="3" borderId="0" xfId="0" applyFill="1" applyAlignment="1">
      <alignment horizontal="center" vertical="top"/>
    </xf>
    <xf numFmtId="0" fontId="0" fillId="2" borderId="0" xfId="0" applyFill="1" applyAlignment="1">
      <alignment horizontal="left" vertical="center"/>
    </xf>
    <xf numFmtId="0" fontId="0" fillId="2" borderId="10" xfId="0" applyFill="1" applyBorder="1" applyAlignment="1">
      <alignment horizontal="left" wrapText="1"/>
    </xf>
    <xf numFmtId="0" fontId="3" fillId="0" borderId="0" xfId="1"/>
    <xf numFmtId="0" fontId="9" fillId="7" borderId="18" xfId="1" applyFont="1" applyFill="1" applyBorder="1" applyAlignment="1">
      <alignment horizontal="center" wrapText="1"/>
    </xf>
    <xf numFmtId="0" fontId="9" fillId="7" borderId="19" xfId="1" applyFont="1" applyFill="1" applyBorder="1" applyAlignment="1">
      <alignment horizontal="center" wrapText="1"/>
    </xf>
    <xf numFmtId="0" fontId="9" fillId="0" borderId="20" xfId="1" applyFont="1" applyBorder="1" applyAlignment="1">
      <alignment horizontal="center" wrapText="1"/>
    </xf>
    <xf numFmtId="0" fontId="3" fillId="0" borderId="0" xfId="1" applyAlignment="1">
      <alignment horizontal="center"/>
    </xf>
    <xf numFmtId="0" fontId="10" fillId="0" borderId="0" xfId="1" applyFont="1" applyAlignment="1">
      <alignment horizontal="center"/>
    </xf>
    <xf numFmtId="0" fontId="9" fillId="0" borderId="21" xfId="1" applyFont="1" applyBorder="1" applyAlignment="1">
      <alignment horizontal="center" wrapText="1"/>
    </xf>
    <xf numFmtId="0" fontId="6" fillId="0" borderId="13" xfId="0" applyFont="1" applyBorder="1" applyAlignment="1">
      <alignment horizontal="left" vertical="top" wrapText="1"/>
    </xf>
    <xf numFmtId="0" fontId="7" fillId="0" borderId="13" xfId="0" applyFont="1" applyBorder="1" applyAlignment="1">
      <alignment horizontal="left" vertical="top" wrapText="1"/>
    </xf>
    <xf numFmtId="0" fontId="1" fillId="2" borderId="0" xfId="0" applyFont="1" applyFill="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4" fillId="0" borderId="12" xfId="0" applyFont="1" applyBorder="1" applyAlignment="1">
      <alignment horizontal="left" vertical="top" wrapText="1"/>
    </xf>
    <xf numFmtId="0" fontId="0" fillId="2" borderId="0" xfId="0" applyFill="1" applyAlignment="1">
      <alignment horizontal="center" vertical="center"/>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0" fillId="0" borderId="13" xfId="0" applyBorder="1" applyAlignment="1">
      <alignment horizontal="left" wrapText="1"/>
    </xf>
    <xf numFmtId="0" fontId="1" fillId="7" borderId="14" xfId="1" applyFont="1" applyFill="1" applyBorder="1" applyAlignment="1">
      <alignment horizontal="center" vertical="center"/>
    </xf>
    <xf numFmtId="0" fontId="1" fillId="7" borderId="15" xfId="1" applyFont="1" applyFill="1" applyBorder="1" applyAlignment="1">
      <alignment horizontal="center" vertical="center"/>
    </xf>
    <xf numFmtId="0" fontId="8" fillId="7" borderId="17" xfId="1" applyFont="1" applyFill="1" applyBorder="1" applyAlignment="1">
      <alignment horizontal="center"/>
    </xf>
  </cellXfs>
  <cellStyles count="6">
    <cellStyle name="Moeda 2" xfId="3" xr:uid="{E33AA3FE-3A78-437A-A85D-EC7E1390EDFA}"/>
    <cellStyle name="Normal" xfId="0" builtinId="0"/>
    <cellStyle name="Normal 2" xfId="1" xr:uid="{81793733-546D-4716-B4D8-5CCB731A9972}"/>
    <cellStyle name="Porcentagem" xfId="5" builtinId="5"/>
    <cellStyle name="Porcentagem 2" xfId="4" xr:uid="{8AD72200-F757-48E6-9C03-D3C693EA64AF}"/>
    <cellStyle name="Vírgula 2" xfId="2" xr:uid="{20A97D0A-C862-4266-A286-3D863110ED88}"/>
  </cellStyles>
  <dxfs count="6">
    <dxf>
      <alignment horizontal="center" vertical="bottom" textRotation="0" indent="0" justifyLastLine="0" shrinkToFit="0" readingOrder="0"/>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outline="0">
        <left/>
        <right style="medium">
          <color rgb="FFCCCCCC"/>
        </right>
        <top style="medium">
          <color rgb="FFCCCCCC"/>
        </top>
        <bottom style="medium">
          <color rgb="FFCCCCCC"/>
        </bottom>
      </border>
    </dxf>
    <dxf>
      <border outline="0">
        <top style="medium">
          <color rgb="FFCCCCCC"/>
        </top>
      </border>
    </dxf>
    <dxf>
      <border outline="0">
        <left style="medium">
          <color rgb="FFCCCCCC"/>
        </left>
        <right style="medium">
          <color rgb="FFCCCCCC"/>
        </right>
        <top style="medium">
          <color rgb="FFCCCCCC"/>
        </top>
        <bottom style="medium">
          <color rgb="FFCCCCCC"/>
        </bottom>
      </border>
    </dxf>
    <dxf>
      <border outline="0">
        <bottom style="medium">
          <color rgb="FFCCCCCC"/>
        </bottom>
      </border>
    </dxf>
    <dxf>
      <font>
        <b val="0"/>
        <i val="0"/>
        <strike val="0"/>
        <condense val="0"/>
        <extend val="0"/>
        <outline val="0"/>
        <shadow val="0"/>
        <u val="none"/>
        <vertAlign val="baseline"/>
        <sz val="10"/>
        <color theme="1"/>
        <name val="Arial"/>
        <family val="2"/>
        <scheme val="none"/>
      </font>
      <fill>
        <patternFill patternType="solid">
          <fgColor indexed="64"/>
          <bgColor rgb="FF9BC2E6"/>
        </patternFill>
      </fill>
      <alignment horizontal="general" vertical="bottom" textRotation="0" wrapText="1" indent="0" justifyLastLine="0" shrinkToFit="0" readingOrder="0"/>
      <border diagonalUp="0" diagonalDown="0">
        <left style="medium">
          <color rgb="FFCCCCCC"/>
        </left>
        <right style="medium">
          <color rgb="FFCCCCCC"/>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Drop" dropLines="3" dropStyle="combo" dx="22" fmlaLink="$E$10" fmlaRange="$C$10:$C$12" noThreeD="1" sel="2" val="0"/>
</file>

<file path=xl/ctrlProps/ctrlProp10.xml><?xml version="1.0" encoding="utf-8"?>
<formControlPr xmlns="http://schemas.microsoft.com/office/spreadsheetml/2009/9/main" objectType="Drop" dropLines="2" dropStyle="combo" dx="22" fmlaLink="$E$35" fmlaRange="$I$34:$I$35" noThreeD="1" sel="1" val="0"/>
</file>

<file path=xl/ctrlProps/ctrlProp11.xml><?xml version="1.0" encoding="utf-8"?>
<formControlPr xmlns="http://schemas.microsoft.com/office/spreadsheetml/2009/9/main" objectType="Drop" dropLines="2" dropStyle="combo" dx="22" fmlaLink="$E$36" fmlaRange="$I$34:$I$35" noThreeD="1" sel="2" val="0"/>
</file>

<file path=xl/ctrlProps/ctrlProp12.xml><?xml version="1.0" encoding="utf-8"?>
<formControlPr xmlns="http://schemas.microsoft.com/office/spreadsheetml/2009/9/main" objectType="Drop" dropLines="2" dropStyle="combo" dx="22" fmlaLink="$E$37" fmlaRange="$I$34:$I$35" noThreeD="1" sel="1" val="0"/>
</file>

<file path=xl/ctrlProps/ctrlProp13.xml><?xml version="1.0" encoding="utf-8"?>
<formControlPr xmlns="http://schemas.microsoft.com/office/spreadsheetml/2009/9/main" objectType="Drop" dropLines="2" dropStyle="combo" dx="22" fmlaLink="$E$38" fmlaRange="$I$34:$I$35" noThreeD="1" sel="1" val="0"/>
</file>

<file path=xl/ctrlProps/ctrlProp14.xml><?xml version="1.0" encoding="utf-8"?>
<formControlPr xmlns="http://schemas.microsoft.com/office/spreadsheetml/2009/9/main" objectType="Drop" dropLines="2" dropStyle="combo" dx="22" fmlaLink="$E$39" fmlaRange="$I$34:$I$35" noThreeD="1" sel="1" val="0"/>
</file>

<file path=xl/ctrlProps/ctrlProp15.xml><?xml version="1.0" encoding="utf-8"?>
<formControlPr xmlns="http://schemas.microsoft.com/office/spreadsheetml/2009/9/main" objectType="Drop" dropLines="2" dropStyle="combo" dx="22" fmlaLink="$E$40" fmlaRange="$I$34:$I$35" noThreeD="1" sel="1" val="0"/>
</file>

<file path=xl/ctrlProps/ctrlProp16.xml><?xml version="1.0" encoding="utf-8"?>
<formControlPr xmlns="http://schemas.microsoft.com/office/spreadsheetml/2009/9/main" objectType="Drop" dropLines="2" dropStyle="combo" dx="22" fmlaLink="$E$46" fmlaRange="$I$34:$I$35" noThreeD="1" sel="1" val="0"/>
</file>

<file path=xl/ctrlProps/ctrlProp17.xml><?xml version="1.0" encoding="utf-8"?>
<formControlPr xmlns="http://schemas.microsoft.com/office/spreadsheetml/2009/9/main" objectType="Drop" dropLines="2" dropStyle="combo" dx="22" fmlaLink="$E$50" fmlaRange="$I$34:$I$35" noThreeD="1" sel="1" val="0"/>
</file>

<file path=xl/ctrlProps/ctrlProp18.xml><?xml version="1.0" encoding="utf-8"?>
<formControlPr xmlns="http://schemas.microsoft.com/office/spreadsheetml/2009/9/main" objectType="Drop" dropLines="2" dropStyle="combo" dx="22" fmlaLink="$E$52" fmlaRange="$I$34:$I$35" noThreeD="1" sel="1" val="0"/>
</file>

<file path=xl/ctrlProps/ctrlProp19.xml><?xml version="1.0" encoding="utf-8"?>
<formControlPr xmlns="http://schemas.microsoft.com/office/spreadsheetml/2009/9/main" objectType="Drop" dropLines="2" dropStyle="combo" dx="22" fmlaLink="$E$54" fmlaRange="$I$34:$I$35" noThreeD="1" sel="1" val="0"/>
</file>

<file path=xl/ctrlProps/ctrlProp2.xml><?xml version="1.0" encoding="utf-8"?>
<formControlPr xmlns="http://schemas.microsoft.com/office/spreadsheetml/2009/9/main" objectType="Drop" dropLines="4" dropStyle="combo" dx="22" fmlaLink="$E$16" fmlaRange="$C$17:$C$20" noThreeD="1" sel="4" val="0"/>
</file>

<file path=xl/ctrlProps/ctrlProp20.xml><?xml version="1.0" encoding="utf-8"?>
<formControlPr xmlns="http://schemas.microsoft.com/office/spreadsheetml/2009/9/main" objectType="Drop" dropLines="2" dropStyle="combo" dx="22" fmlaLink="$E$56" fmlaRange="$I$34:$I$35" noThreeD="1" sel="1" val="0"/>
</file>

<file path=xl/ctrlProps/ctrlProp21.xml><?xml version="1.0" encoding="utf-8"?>
<formControlPr xmlns="http://schemas.microsoft.com/office/spreadsheetml/2009/9/main" objectType="Drop" dropLines="2" dropStyle="combo" dx="22" fmlaLink="$E$59" fmlaRange="$I$34:$I$35" noThreeD="1" sel="1" val="0"/>
</file>

<file path=xl/ctrlProps/ctrlProp22.xml><?xml version="1.0" encoding="utf-8"?>
<formControlPr xmlns="http://schemas.microsoft.com/office/spreadsheetml/2009/9/main" objectType="Drop" dropLines="2" dropStyle="combo" dx="22" fmlaLink="$E$60" fmlaRange="$I$34:$I$35" noThreeD="1" sel="1" val="0"/>
</file>

<file path=xl/ctrlProps/ctrlProp23.xml><?xml version="1.0" encoding="utf-8"?>
<formControlPr xmlns="http://schemas.microsoft.com/office/spreadsheetml/2009/9/main" objectType="Drop" dropLines="2" dropStyle="combo" dx="22" fmlaLink="$E$62" fmlaRange="$I$34:$I$35" noThreeD="1" sel="2" val="0"/>
</file>

<file path=xl/ctrlProps/ctrlProp24.xml><?xml version="1.0" encoding="utf-8"?>
<formControlPr xmlns="http://schemas.microsoft.com/office/spreadsheetml/2009/9/main" objectType="Drop" dropLines="2" dropStyle="combo" dx="22" fmlaLink="$E$14" fmlaRange="$I$14:$I$15" noThreeD="1" sel="1" val="0"/>
</file>

<file path=xl/ctrlProps/ctrlProp25.xml><?xml version="1.0" encoding="utf-8"?>
<formControlPr xmlns="http://schemas.microsoft.com/office/spreadsheetml/2009/9/main" objectType="Drop" dropLines="2" dropStyle="combo" dx="22" fmlaLink="$E$10" fmlaRange="$I$12:$I$13" noThreeD="1" sel="1" val="0"/>
</file>

<file path=xl/ctrlProps/ctrlProp26.xml><?xml version="1.0" encoding="utf-8"?>
<formControlPr xmlns="http://schemas.microsoft.com/office/spreadsheetml/2009/9/main" objectType="Drop" dropLines="2" dropStyle="combo" dx="22" fmlaLink="$E$41" fmlaRange="$I$34:$I$35" noThreeD="1" sel="1" val="0"/>
</file>

<file path=xl/ctrlProps/ctrlProp27.xml><?xml version="1.0" encoding="utf-8"?>
<formControlPr xmlns="http://schemas.microsoft.com/office/spreadsheetml/2009/9/main" objectType="Drop" dropLines="2" dropStyle="combo" dx="22" fmlaLink="$E$42" fmlaRange="$I$34:$I$35" noThreeD="1" sel="1" val="0"/>
</file>

<file path=xl/ctrlProps/ctrlProp28.xml><?xml version="1.0" encoding="utf-8"?>
<formControlPr xmlns="http://schemas.microsoft.com/office/spreadsheetml/2009/9/main" objectType="Drop" dropLines="2" dropStyle="combo" dx="22" fmlaLink="$E$43" fmlaRange="$I$34:$I$35" noThreeD="1" sel="1" val="0"/>
</file>

<file path=xl/ctrlProps/ctrlProp29.xml><?xml version="1.0" encoding="utf-8"?>
<formControlPr xmlns="http://schemas.microsoft.com/office/spreadsheetml/2009/9/main" objectType="Drop" dropLines="2" dropStyle="combo" dx="22" fmlaLink="$E$44" fmlaRange="$I$34:$I$35" noThreeD="1" sel="1" val="0"/>
</file>

<file path=xl/ctrlProps/ctrlProp3.xml><?xml version="1.0" encoding="utf-8"?>
<formControlPr xmlns="http://schemas.microsoft.com/office/spreadsheetml/2009/9/main" objectType="Drop" dropLines="3" dropStyle="combo" dx="22" fmlaLink="$E$24" fmlaRange="$C$25:$C$27" noThreeD="1" sel="1" val="0"/>
</file>

<file path=xl/ctrlProps/ctrlProp4.xml><?xml version="1.0" encoding="utf-8"?>
<formControlPr xmlns="http://schemas.microsoft.com/office/spreadsheetml/2009/9/main" objectType="Drop" dropLines="3" dropStyle="combo" dx="22" fmlaLink="$E$31" fmlaRange="$C$31:$C$33" noThreeD="1" sel="3" val="0"/>
</file>

<file path=xl/ctrlProps/ctrlProp5.xml><?xml version="1.0" encoding="utf-8"?>
<formControlPr xmlns="http://schemas.microsoft.com/office/spreadsheetml/2009/9/main" objectType="Drop" dropLines="2" dropStyle="combo" dx="22" fmlaLink="$E$35" fmlaRange="$I$31:$I$33" noThreeD="1" sel="2"/>
</file>

<file path=xl/ctrlProps/ctrlProp6.xml><?xml version="1.0" encoding="utf-8"?>
<formControlPr xmlns="http://schemas.microsoft.com/office/spreadsheetml/2009/9/main" objectType="Drop" dropLines="2" dropStyle="combo" dx="22" fmlaLink="$E$34" fmlaRange="$I$34:$I$35" noThreeD="1" sel="2" val="0"/>
</file>

<file path=xl/ctrlProps/ctrlProp7.xml><?xml version="1.0" encoding="utf-8"?>
<formControlPr xmlns="http://schemas.microsoft.com/office/spreadsheetml/2009/9/main" objectType="Drop" dropLines="2" dropStyle="combo" dx="22" fmlaLink="$E$12" fmlaRange="$I$12:$I$13" noThreeD="1" sel="1" val="0"/>
</file>

<file path=xl/ctrlProps/ctrlProp8.xml><?xml version="1.0" encoding="utf-8"?>
<formControlPr xmlns="http://schemas.microsoft.com/office/spreadsheetml/2009/9/main" objectType="Drop" dropLines="4" dropStyle="combo" dx="22" fmlaLink="$E$19" fmlaRange="$C$20:$C$23" noThreeD="1" sel="4" val="0"/>
</file>

<file path=xl/ctrlProps/ctrlProp9.xml><?xml version="1.0" encoding="utf-8"?>
<formControlPr xmlns="http://schemas.microsoft.com/office/spreadsheetml/2009/9/main" objectType="Drop" dropLines="4" dropStyle="combo" dx="22" fmlaLink="$E$26" fmlaRange="$C$26:$C$29" noThreeD="1" sel="4"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144780</xdr:colOff>
          <xdr:row>9</xdr:row>
          <xdr:rowOff>30480</xdr:rowOff>
        </xdr:from>
        <xdr:to>
          <xdr:col>3</xdr:col>
          <xdr:colOff>3543300</xdr:colOff>
          <xdr:row>9</xdr:row>
          <xdr:rowOff>266700</xdr:rowOff>
        </xdr:to>
        <xdr:sp macro="" textlink="">
          <xdr:nvSpPr>
            <xdr:cNvPr id="2049" name="Drop Dow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15</xdr:row>
          <xdr:rowOff>68580</xdr:rowOff>
        </xdr:from>
        <xdr:to>
          <xdr:col>3</xdr:col>
          <xdr:colOff>3512820</xdr:colOff>
          <xdr:row>15</xdr:row>
          <xdr:rowOff>342900</xdr:rowOff>
        </xdr:to>
        <xdr:sp macro="" textlink="">
          <xdr:nvSpPr>
            <xdr:cNvPr id="2050" name="Drop Dow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23</xdr:row>
          <xdr:rowOff>60960</xdr:rowOff>
        </xdr:from>
        <xdr:to>
          <xdr:col>3</xdr:col>
          <xdr:colOff>3543300</xdr:colOff>
          <xdr:row>24</xdr:row>
          <xdr:rowOff>182880</xdr:rowOff>
        </xdr:to>
        <xdr:sp macro="" textlink="">
          <xdr:nvSpPr>
            <xdr:cNvPr id="2051" name="Drop Dow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30</xdr:row>
          <xdr:rowOff>152400</xdr:rowOff>
        </xdr:from>
        <xdr:to>
          <xdr:col>4</xdr:col>
          <xdr:colOff>0</xdr:colOff>
          <xdr:row>30</xdr:row>
          <xdr:rowOff>449580</xdr:rowOff>
        </xdr:to>
        <xdr:sp macro="" textlink="">
          <xdr:nvSpPr>
            <xdr:cNvPr id="2052" name="Drop Dow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33</xdr:row>
          <xdr:rowOff>160020</xdr:rowOff>
        </xdr:from>
        <xdr:to>
          <xdr:col>3</xdr:col>
          <xdr:colOff>3451860</xdr:colOff>
          <xdr:row>35</xdr:row>
          <xdr:rowOff>22860</xdr:rowOff>
        </xdr:to>
        <xdr:sp macro="" textlink="">
          <xdr:nvSpPr>
            <xdr:cNvPr id="2053" name="Drop Down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83820</xdr:colOff>
          <xdr:row>33</xdr:row>
          <xdr:rowOff>7620</xdr:rowOff>
        </xdr:from>
        <xdr:to>
          <xdr:col>3</xdr:col>
          <xdr:colOff>3566160</xdr:colOff>
          <xdr:row>33</xdr:row>
          <xdr:rowOff>175260</xdr:rowOff>
        </xdr:to>
        <xdr:sp macro="" textlink="">
          <xdr:nvSpPr>
            <xdr:cNvPr id="3075" name="Drop Down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10</xdr:row>
          <xdr:rowOff>175260</xdr:rowOff>
        </xdr:from>
        <xdr:to>
          <xdr:col>3</xdr:col>
          <xdr:colOff>3573780</xdr:colOff>
          <xdr:row>12</xdr:row>
          <xdr:rowOff>38100</xdr:rowOff>
        </xdr:to>
        <xdr:sp macro="" textlink="">
          <xdr:nvSpPr>
            <xdr:cNvPr id="3079" name="Drop Down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18</xdr:row>
          <xdr:rowOff>68580</xdr:rowOff>
        </xdr:from>
        <xdr:to>
          <xdr:col>3</xdr:col>
          <xdr:colOff>3566160</xdr:colOff>
          <xdr:row>19</xdr:row>
          <xdr:rowOff>0</xdr:rowOff>
        </xdr:to>
        <xdr:sp macro="" textlink="">
          <xdr:nvSpPr>
            <xdr:cNvPr id="3084" name="Drop Down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25</xdr:row>
          <xdr:rowOff>22860</xdr:rowOff>
        </xdr:from>
        <xdr:to>
          <xdr:col>3</xdr:col>
          <xdr:colOff>3550920</xdr:colOff>
          <xdr:row>26</xdr:row>
          <xdr:rowOff>0</xdr:rowOff>
        </xdr:to>
        <xdr:sp macro="" textlink="">
          <xdr:nvSpPr>
            <xdr:cNvPr id="3085" name="Drop Down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34</xdr:row>
          <xdr:rowOff>22860</xdr:rowOff>
        </xdr:from>
        <xdr:to>
          <xdr:col>3</xdr:col>
          <xdr:colOff>3566160</xdr:colOff>
          <xdr:row>35</xdr:row>
          <xdr:rowOff>0</xdr:rowOff>
        </xdr:to>
        <xdr:sp macro="" textlink="">
          <xdr:nvSpPr>
            <xdr:cNvPr id="3088" name="Drop Down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35</xdr:row>
          <xdr:rowOff>22860</xdr:rowOff>
        </xdr:from>
        <xdr:to>
          <xdr:col>3</xdr:col>
          <xdr:colOff>3566160</xdr:colOff>
          <xdr:row>36</xdr:row>
          <xdr:rowOff>0</xdr:rowOff>
        </xdr:to>
        <xdr:sp macro="" textlink="">
          <xdr:nvSpPr>
            <xdr:cNvPr id="3089" name="Drop Down 17" hidden="1">
              <a:extLst>
                <a:ext uri="{63B3BB69-23CF-44E3-9099-C40C66FF867C}">
                  <a14:compatExt spid="_x0000_s3089"/>
                </a:ext>
                <a:ext uri="{FF2B5EF4-FFF2-40B4-BE49-F238E27FC236}">
                  <a16:creationId xmlns:a16="http://schemas.microsoft.com/office/drawing/2014/main" id="{00000000-0008-0000-0100-00001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36</xdr:row>
          <xdr:rowOff>22860</xdr:rowOff>
        </xdr:from>
        <xdr:to>
          <xdr:col>3</xdr:col>
          <xdr:colOff>3566160</xdr:colOff>
          <xdr:row>37</xdr:row>
          <xdr:rowOff>0</xdr:rowOff>
        </xdr:to>
        <xdr:sp macro="" textlink="">
          <xdr:nvSpPr>
            <xdr:cNvPr id="3090" name="Drop Down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37</xdr:row>
          <xdr:rowOff>22860</xdr:rowOff>
        </xdr:from>
        <xdr:to>
          <xdr:col>3</xdr:col>
          <xdr:colOff>3566160</xdr:colOff>
          <xdr:row>38</xdr:row>
          <xdr:rowOff>0</xdr:rowOff>
        </xdr:to>
        <xdr:sp macro="" textlink="">
          <xdr:nvSpPr>
            <xdr:cNvPr id="3091" name="Drop Down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38</xdr:row>
          <xdr:rowOff>22860</xdr:rowOff>
        </xdr:from>
        <xdr:to>
          <xdr:col>3</xdr:col>
          <xdr:colOff>3566160</xdr:colOff>
          <xdr:row>39</xdr:row>
          <xdr:rowOff>0</xdr:rowOff>
        </xdr:to>
        <xdr:sp macro="" textlink="">
          <xdr:nvSpPr>
            <xdr:cNvPr id="3092" name="Drop Down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39</xdr:row>
          <xdr:rowOff>22860</xdr:rowOff>
        </xdr:from>
        <xdr:to>
          <xdr:col>3</xdr:col>
          <xdr:colOff>3566160</xdr:colOff>
          <xdr:row>40</xdr:row>
          <xdr:rowOff>0</xdr:rowOff>
        </xdr:to>
        <xdr:sp macro="" textlink="">
          <xdr:nvSpPr>
            <xdr:cNvPr id="3093" name="Drop Down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45</xdr:row>
          <xdr:rowOff>83820</xdr:rowOff>
        </xdr:from>
        <xdr:to>
          <xdr:col>3</xdr:col>
          <xdr:colOff>3566160</xdr:colOff>
          <xdr:row>45</xdr:row>
          <xdr:rowOff>342900</xdr:rowOff>
        </xdr:to>
        <xdr:sp macro="" textlink="">
          <xdr:nvSpPr>
            <xdr:cNvPr id="3095" name="Drop Down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49</xdr:row>
          <xdr:rowOff>83820</xdr:rowOff>
        </xdr:from>
        <xdr:to>
          <xdr:col>3</xdr:col>
          <xdr:colOff>3589020</xdr:colOff>
          <xdr:row>50</xdr:row>
          <xdr:rowOff>0</xdr:rowOff>
        </xdr:to>
        <xdr:sp macro="" textlink="">
          <xdr:nvSpPr>
            <xdr:cNvPr id="3105" name="Drop Down 33"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51</xdr:row>
          <xdr:rowOff>30480</xdr:rowOff>
        </xdr:from>
        <xdr:to>
          <xdr:col>3</xdr:col>
          <xdr:colOff>3589020</xdr:colOff>
          <xdr:row>52</xdr:row>
          <xdr:rowOff>30480</xdr:rowOff>
        </xdr:to>
        <xdr:sp macro="" textlink="">
          <xdr:nvSpPr>
            <xdr:cNvPr id="3106" name="Drop Down 34" hidden="1">
              <a:extLst>
                <a:ext uri="{63B3BB69-23CF-44E3-9099-C40C66FF867C}">
                  <a14:compatExt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53</xdr:row>
          <xdr:rowOff>22860</xdr:rowOff>
        </xdr:from>
        <xdr:to>
          <xdr:col>3</xdr:col>
          <xdr:colOff>3581400</xdr:colOff>
          <xdr:row>54</xdr:row>
          <xdr:rowOff>30480</xdr:rowOff>
        </xdr:to>
        <xdr:sp macro="" textlink="">
          <xdr:nvSpPr>
            <xdr:cNvPr id="3107" name="Drop Down 35" hidden="1">
              <a:extLst>
                <a:ext uri="{63B3BB69-23CF-44E3-9099-C40C66FF867C}">
                  <a14:compatExt spid="_x0000_s3107"/>
                </a:ext>
                <a:ext uri="{FF2B5EF4-FFF2-40B4-BE49-F238E27FC236}">
                  <a16:creationId xmlns:a16="http://schemas.microsoft.com/office/drawing/2014/main" id="{00000000-0008-0000-0100-00002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55</xdr:row>
          <xdr:rowOff>114300</xdr:rowOff>
        </xdr:from>
        <xdr:to>
          <xdr:col>4</xdr:col>
          <xdr:colOff>0</xdr:colOff>
          <xdr:row>56</xdr:row>
          <xdr:rowOff>0</xdr:rowOff>
        </xdr:to>
        <xdr:sp macro="" textlink="">
          <xdr:nvSpPr>
            <xdr:cNvPr id="3108" name="Drop Down 36" hidden="1">
              <a:extLst>
                <a:ext uri="{63B3BB69-23CF-44E3-9099-C40C66FF867C}">
                  <a14:compatExt spid="_x0000_s3108"/>
                </a:ext>
                <a:ext uri="{FF2B5EF4-FFF2-40B4-BE49-F238E27FC236}">
                  <a16:creationId xmlns:a16="http://schemas.microsoft.com/office/drawing/2014/main" id="{00000000-0008-0000-0100-00002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58</xdr:row>
          <xdr:rowOff>7620</xdr:rowOff>
        </xdr:from>
        <xdr:to>
          <xdr:col>3</xdr:col>
          <xdr:colOff>3566160</xdr:colOff>
          <xdr:row>58</xdr:row>
          <xdr:rowOff>175260</xdr:rowOff>
        </xdr:to>
        <xdr:sp macro="" textlink="">
          <xdr:nvSpPr>
            <xdr:cNvPr id="3110" name="Drop Down 38" hidden="1">
              <a:extLst>
                <a:ext uri="{63B3BB69-23CF-44E3-9099-C40C66FF867C}">
                  <a14:compatExt spid="_x0000_s3110"/>
                </a:ext>
                <a:ext uri="{FF2B5EF4-FFF2-40B4-BE49-F238E27FC236}">
                  <a16:creationId xmlns:a16="http://schemas.microsoft.com/office/drawing/2014/main" id="{00000000-0008-0000-0100-00002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59</xdr:row>
          <xdr:rowOff>22860</xdr:rowOff>
        </xdr:from>
        <xdr:to>
          <xdr:col>3</xdr:col>
          <xdr:colOff>3566160</xdr:colOff>
          <xdr:row>59</xdr:row>
          <xdr:rowOff>182880</xdr:rowOff>
        </xdr:to>
        <xdr:sp macro="" textlink="">
          <xdr:nvSpPr>
            <xdr:cNvPr id="3111" name="Drop Down 39" hidden="1">
              <a:extLst>
                <a:ext uri="{63B3BB69-23CF-44E3-9099-C40C66FF867C}">
                  <a14:compatExt spid="_x0000_s3111"/>
                </a:ext>
                <a:ext uri="{FF2B5EF4-FFF2-40B4-BE49-F238E27FC236}">
                  <a16:creationId xmlns:a16="http://schemas.microsoft.com/office/drawing/2014/main" id="{00000000-0008-0000-0100-00002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61</xdr:row>
          <xdr:rowOff>22860</xdr:rowOff>
        </xdr:from>
        <xdr:to>
          <xdr:col>3</xdr:col>
          <xdr:colOff>3566160</xdr:colOff>
          <xdr:row>62</xdr:row>
          <xdr:rowOff>0</xdr:rowOff>
        </xdr:to>
        <xdr:sp macro="" textlink="">
          <xdr:nvSpPr>
            <xdr:cNvPr id="3113" name="Drop Down 41" hidden="1">
              <a:extLst>
                <a:ext uri="{63B3BB69-23CF-44E3-9099-C40C66FF867C}">
                  <a14:compatExt spid="_x0000_s3113"/>
                </a:ext>
                <a:ext uri="{FF2B5EF4-FFF2-40B4-BE49-F238E27FC236}">
                  <a16:creationId xmlns:a16="http://schemas.microsoft.com/office/drawing/2014/main" id="{00000000-0008-0000-0100-00002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13</xdr:row>
          <xdr:rowOff>60960</xdr:rowOff>
        </xdr:from>
        <xdr:to>
          <xdr:col>3</xdr:col>
          <xdr:colOff>3589020</xdr:colOff>
          <xdr:row>14</xdr:row>
          <xdr:rowOff>0</xdr:rowOff>
        </xdr:to>
        <xdr:sp macro="" textlink="">
          <xdr:nvSpPr>
            <xdr:cNvPr id="3120" name="Drop Down 48" hidden="1">
              <a:extLst>
                <a:ext uri="{63B3BB69-23CF-44E3-9099-C40C66FF867C}">
                  <a14:compatExt spid="_x0000_s3120"/>
                </a:ext>
                <a:ext uri="{FF2B5EF4-FFF2-40B4-BE49-F238E27FC236}">
                  <a16:creationId xmlns:a16="http://schemas.microsoft.com/office/drawing/2014/main" id="{00000000-0008-0000-0100-00003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9</xdr:row>
          <xdr:rowOff>45720</xdr:rowOff>
        </xdr:from>
        <xdr:to>
          <xdr:col>3</xdr:col>
          <xdr:colOff>3566160</xdr:colOff>
          <xdr:row>9</xdr:row>
          <xdr:rowOff>274320</xdr:rowOff>
        </xdr:to>
        <xdr:sp macro="" textlink="">
          <xdr:nvSpPr>
            <xdr:cNvPr id="3121" name="Drop Down 49" hidden="1">
              <a:extLst>
                <a:ext uri="{63B3BB69-23CF-44E3-9099-C40C66FF867C}">
                  <a14:compatExt spid="_x0000_s3121"/>
                </a:ext>
                <a:ext uri="{FF2B5EF4-FFF2-40B4-BE49-F238E27FC236}">
                  <a16:creationId xmlns:a16="http://schemas.microsoft.com/office/drawing/2014/main" id="{00000000-0008-0000-0100-00003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40</xdr:row>
          <xdr:rowOff>30480</xdr:rowOff>
        </xdr:from>
        <xdr:to>
          <xdr:col>3</xdr:col>
          <xdr:colOff>3566160</xdr:colOff>
          <xdr:row>40</xdr:row>
          <xdr:rowOff>190500</xdr:rowOff>
        </xdr:to>
        <xdr:sp macro="" textlink="">
          <xdr:nvSpPr>
            <xdr:cNvPr id="3122" name="Drop Down 50" hidden="1">
              <a:extLst>
                <a:ext uri="{63B3BB69-23CF-44E3-9099-C40C66FF867C}">
                  <a14:compatExt spid="_x0000_s3122"/>
                </a:ext>
                <a:ext uri="{FF2B5EF4-FFF2-40B4-BE49-F238E27FC236}">
                  <a16:creationId xmlns:a16="http://schemas.microsoft.com/office/drawing/2014/main" id="{00000000-0008-0000-0100-00003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41</xdr:row>
          <xdr:rowOff>30480</xdr:rowOff>
        </xdr:from>
        <xdr:to>
          <xdr:col>3</xdr:col>
          <xdr:colOff>3566160</xdr:colOff>
          <xdr:row>41</xdr:row>
          <xdr:rowOff>190500</xdr:rowOff>
        </xdr:to>
        <xdr:sp macro="" textlink="">
          <xdr:nvSpPr>
            <xdr:cNvPr id="3123" name="Drop Down 51" hidden="1">
              <a:extLst>
                <a:ext uri="{63B3BB69-23CF-44E3-9099-C40C66FF867C}">
                  <a14:compatExt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42</xdr:row>
          <xdr:rowOff>83820</xdr:rowOff>
        </xdr:from>
        <xdr:to>
          <xdr:col>3</xdr:col>
          <xdr:colOff>3566160</xdr:colOff>
          <xdr:row>42</xdr:row>
          <xdr:rowOff>236220</xdr:rowOff>
        </xdr:to>
        <xdr:sp macro="" textlink="">
          <xdr:nvSpPr>
            <xdr:cNvPr id="3124" name="Drop Down 52" hidden="1">
              <a:extLst>
                <a:ext uri="{63B3BB69-23CF-44E3-9099-C40C66FF867C}">
                  <a14:compatExt spid="_x0000_s3124"/>
                </a:ext>
                <a:ext uri="{FF2B5EF4-FFF2-40B4-BE49-F238E27FC236}">
                  <a16:creationId xmlns:a16="http://schemas.microsoft.com/office/drawing/2014/main" id="{00000000-0008-0000-0100-00003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43</xdr:row>
          <xdr:rowOff>68580</xdr:rowOff>
        </xdr:from>
        <xdr:to>
          <xdr:col>3</xdr:col>
          <xdr:colOff>3550920</xdr:colOff>
          <xdr:row>43</xdr:row>
          <xdr:rowOff>228600</xdr:rowOff>
        </xdr:to>
        <xdr:sp macro="" textlink="">
          <xdr:nvSpPr>
            <xdr:cNvPr id="3125" name="Drop Down 53" hidden="1">
              <a:extLst>
                <a:ext uri="{63B3BB69-23CF-44E3-9099-C40C66FF867C}">
                  <a14:compatExt spid="_x0000_s3125"/>
                </a:ext>
                <a:ext uri="{FF2B5EF4-FFF2-40B4-BE49-F238E27FC236}">
                  <a16:creationId xmlns:a16="http://schemas.microsoft.com/office/drawing/2014/main" id="{00000000-0008-0000-0100-00003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2F18881-21ED-46C4-98C3-C346E1ED14D3}" name="Tabela23" displayName="Tabela23" ref="A3:B71" totalsRowShown="0" headerRowDxfId="5" headerRowBorderDxfId="4" tableBorderDxfId="3" totalsRowBorderDxfId="2">
  <autoFilter ref="A3:B71" xr:uid="{A55D75F8-285E-4BD4-A017-883BCBE202EE}"/>
  <sortState xmlns:xlrd2="http://schemas.microsoft.com/office/spreadsheetml/2017/richdata2" ref="A4:B71">
    <sortCondition ref="A3:A71"/>
  </sortState>
  <tableColumns count="2">
    <tableColumn id="1" xr3:uid="{F278E1F0-BE4A-4EEA-A6AA-9D36694B0F41}" name="País" dataDxfId="1"/>
    <tableColumn id="5" xr3:uid="{7AE27015-62F7-44BB-826F-322A56E4F3FE}" name="Pontuação" dataDxfId="0"/>
  </tableColumns>
  <tableStyleInfo name="TableStyleLight16"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2.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160F5-CAA0-47DA-8D6B-0F6635758995}">
  <sheetPr codeName="Planilha5">
    <tabColor theme="4" tint="-0.249977111117893"/>
  </sheetPr>
  <dimension ref="A2:I42"/>
  <sheetViews>
    <sheetView tabSelected="1" topLeftCell="A3" zoomScale="76" zoomScaleNormal="76" workbookViewId="0">
      <selection activeCell="E20" sqref="E1:E1048576"/>
    </sheetView>
  </sheetViews>
  <sheetFormatPr defaultColWidth="9.109375" defaultRowHeight="14.4" x14ac:dyDescent="0.3"/>
  <cols>
    <col min="1" max="1" width="9.109375" style="1"/>
    <col min="2" max="2" width="11" style="1" customWidth="1"/>
    <col min="3" max="3" width="54.6640625" style="1" customWidth="1"/>
    <col min="4" max="4" width="54.88671875" style="1" customWidth="1"/>
    <col min="5" max="5" width="2" style="1" hidden="1" customWidth="1"/>
    <col min="6" max="6" width="9.33203125" style="1" bestFit="1" customWidth="1"/>
    <col min="7" max="7" width="9.109375" style="1"/>
    <col min="8" max="8" width="0" style="21" hidden="1" customWidth="1"/>
    <col min="9" max="9" width="4.6640625" style="21" hidden="1" customWidth="1"/>
    <col min="10" max="10" width="0" style="21" hidden="1" customWidth="1"/>
    <col min="11" max="16384" width="9.109375" style="21"/>
  </cols>
  <sheetData>
    <row r="2" spans="2:8" x14ac:dyDescent="0.3">
      <c r="B2" s="52" t="s">
        <v>0</v>
      </c>
      <c r="C2" s="52"/>
      <c r="D2" s="52"/>
      <c r="E2" s="52"/>
      <c r="F2" s="52"/>
      <c r="G2" s="52"/>
      <c r="H2" s="25"/>
    </row>
    <row r="3" spans="2:8" x14ac:dyDescent="0.3">
      <c r="B3" s="11"/>
      <c r="C3" s="11"/>
      <c r="D3" s="11"/>
      <c r="E3" s="11"/>
      <c r="F3" s="11"/>
      <c r="G3" s="11"/>
      <c r="H3" s="25"/>
    </row>
    <row r="4" spans="2:8" x14ac:dyDescent="0.3">
      <c r="B4" s="53" t="s">
        <v>1</v>
      </c>
      <c r="C4" s="54"/>
      <c r="D4" s="54"/>
      <c r="E4" s="54"/>
      <c r="F4" s="55"/>
    </row>
    <row r="6" spans="2:8" x14ac:dyDescent="0.3">
      <c r="B6" s="6"/>
      <c r="C6" s="5"/>
      <c r="D6" s="2" t="s">
        <v>2</v>
      </c>
      <c r="E6" s="2"/>
      <c r="F6" s="22" t="s">
        <v>3</v>
      </c>
    </row>
    <row r="7" spans="2:8" x14ac:dyDescent="0.3">
      <c r="B7" s="7"/>
      <c r="C7" s="9" t="s">
        <v>4</v>
      </c>
      <c r="D7" s="7"/>
      <c r="E7" s="7"/>
      <c r="F7" s="7"/>
    </row>
    <row r="8" spans="2:8" x14ac:dyDescent="0.3">
      <c r="B8" s="7"/>
      <c r="C8" s="9"/>
      <c r="D8" s="7"/>
      <c r="E8" s="7"/>
      <c r="F8" s="7"/>
    </row>
    <row r="9" spans="2:8" ht="55.5" customHeight="1" x14ac:dyDescent="0.3">
      <c r="B9" s="7" t="s">
        <v>5</v>
      </c>
      <c r="C9" s="10" t="s">
        <v>6</v>
      </c>
      <c r="D9" s="23" t="s">
        <v>7</v>
      </c>
      <c r="E9" s="23"/>
      <c r="F9" s="7"/>
    </row>
    <row r="10" spans="2:8" ht="43.2" x14ac:dyDescent="0.3">
      <c r="B10" s="14" t="s">
        <v>8</v>
      </c>
      <c r="C10" s="4" t="s">
        <v>9</v>
      </c>
      <c r="D10" s="7"/>
      <c r="E10" s="7">
        <v>2</v>
      </c>
      <c r="F10" s="24">
        <f>IF(E10=1,3,IF(E10=2,6,13))</f>
        <v>6</v>
      </c>
    </row>
    <row r="11" spans="2:8" ht="28.8" x14ac:dyDescent="0.3">
      <c r="B11" s="14" t="s">
        <v>10</v>
      </c>
      <c r="C11" s="4" t="s">
        <v>11</v>
      </c>
      <c r="D11" s="7"/>
      <c r="E11" s="7"/>
      <c r="F11" s="7"/>
    </row>
    <row r="12" spans="2:8" ht="28.8" x14ac:dyDescent="0.3">
      <c r="B12" s="14" t="s">
        <v>12</v>
      </c>
      <c r="C12" s="4" t="s">
        <v>13</v>
      </c>
      <c r="D12" s="7"/>
      <c r="E12" s="7"/>
      <c r="F12" s="7"/>
    </row>
    <row r="13" spans="2:8" x14ac:dyDescent="0.3">
      <c r="B13" s="14"/>
      <c r="C13" s="4"/>
      <c r="D13" s="7"/>
      <c r="E13" s="7"/>
      <c r="F13" s="7"/>
    </row>
    <row r="14" spans="2:8" ht="28.8" x14ac:dyDescent="0.3">
      <c r="B14" s="7"/>
      <c r="C14" s="11" t="s">
        <v>14</v>
      </c>
      <c r="D14" s="23" t="s">
        <v>15</v>
      </c>
      <c r="E14" s="7"/>
      <c r="F14" s="7"/>
    </row>
    <row r="15" spans="2:8" x14ac:dyDescent="0.3">
      <c r="B15" s="7"/>
      <c r="D15" s="7"/>
      <c r="E15" s="7"/>
      <c r="F15" s="7"/>
    </row>
    <row r="16" spans="2:8" ht="43.2" x14ac:dyDescent="0.3">
      <c r="B16" s="7" t="s">
        <v>16</v>
      </c>
      <c r="C16" s="8" t="s">
        <v>17</v>
      </c>
      <c r="D16" s="7"/>
      <c r="E16" s="7">
        <v>4</v>
      </c>
      <c r="F16" s="24">
        <f>IF(E16=1,0,IF(E16=2,2,IF(E16=3,4,9)))</f>
        <v>9</v>
      </c>
    </row>
    <row r="17" spans="2:9" x14ac:dyDescent="0.3">
      <c r="B17" s="14" t="s">
        <v>18</v>
      </c>
      <c r="C17" s="4" t="s">
        <v>19</v>
      </c>
      <c r="D17" s="7"/>
      <c r="E17" s="7"/>
      <c r="F17" s="7"/>
    </row>
    <row r="18" spans="2:9" x14ac:dyDescent="0.3">
      <c r="B18" s="14" t="s">
        <v>20</v>
      </c>
      <c r="C18" s="4" t="s">
        <v>21</v>
      </c>
      <c r="D18" s="7"/>
      <c r="E18" s="7"/>
      <c r="F18" s="7"/>
    </row>
    <row r="19" spans="2:9" x14ac:dyDescent="0.3">
      <c r="B19" s="14" t="s">
        <v>22</v>
      </c>
      <c r="C19" s="4" t="s">
        <v>23</v>
      </c>
      <c r="D19" s="7"/>
      <c r="E19" s="7"/>
      <c r="F19" s="7"/>
    </row>
    <row r="20" spans="2:9" x14ac:dyDescent="0.3">
      <c r="B20" s="14" t="s">
        <v>24</v>
      </c>
      <c r="C20" s="4" t="s">
        <v>25</v>
      </c>
      <c r="D20" s="7"/>
      <c r="E20" s="7"/>
      <c r="F20" s="7"/>
    </row>
    <row r="21" spans="2:9" x14ac:dyDescent="0.3">
      <c r="B21" s="14"/>
      <c r="C21" s="4"/>
      <c r="D21" s="7"/>
      <c r="E21" s="7"/>
      <c r="F21" s="7"/>
    </row>
    <row r="22" spans="2:9" ht="28.8" x14ac:dyDescent="0.3">
      <c r="B22" s="7"/>
      <c r="C22" s="11" t="s">
        <v>26</v>
      </c>
      <c r="D22" s="23" t="s">
        <v>27</v>
      </c>
      <c r="E22" s="7"/>
      <c r="F22" s="7"/>
    </row>
    <row r="23" spans="2:9" x14ac:dyDescent="0.3">
      <c r="B23" s="7"/>
      <c r="D23" s="7"/>
      <c r="E23" s="7"/>
      <c r="F23" s="7"/>
    </row>
    <row r="24" spans="2:9" x14ac:dyDescent="0.3">
      <c r="B24" s="7" t="s">
        <v>28</v>
      </c>
      <c r="C24" s="8" t="s">
        <v>29</v>
      </c>
      <c r="D24" s="7"/>
      <c r="E24" s="7">
        <v>1</v>
      </c>
      <c r="F24" s="24">
        <f>IF(E24=1,4,IF(E24=2,6,12))</f>
        <v>4</v>
      </c>
    </row>
    <row r="25" spans="2:9" ht="28.8" x14ac:dyDescent="0.3">
      <c r="B25" s="7" t="s">
        <v>30</v>
      </c>
      <c r="C25" s="4" t="s">
        <v>31</v>
      </c>
      <c r="D25" s="7"/>
      <c r="E25" s="7"/>
      <c r="F25" s="7"/>
    </row>
    <row r="26" spans="2:9" x14ac:dyDescent="0.3">
      <c r="B26" s="7" t="s">
        <v>32</v>
      </c>
      <c r="C26" s="4" t="s">
        <v>33</v>
      </c>
      <c r="D26" s="7"/>
      <c r="E26" s="7"/>
      <c r="F26" s="7"/>
    </row>
    <row r="27" spans="2:9" x14ac:dyDescent="0.3">
      <c r="B27" s="14" t="s">
        <v>34</v>
      </c>
      <c r="C27" s="4" t="s">
        <v>35</v>
      </c>
      <c r="D27" s="7"/>
      <c r="E27" s="7"/>
      <c r="F27" s="7"/>
    </row>
    <row r="28" spans="2:9" x14ac:dyDescent="0.3">
      <c r="B28" s="14"/>
      <c r="C28" s="4"/>
      <c r="D28" s="7"/>
      <c r="E28" s="7"/>
      <c r="F28" s="7"/>
    </row>
    <row r="29" spans="2:9" x14ac:dyDescent="0.3">
      <c r="B29" s="14"/>
      <c r="C29" s="4"/>
      <c r="D29" s="7"/>
      <c r="E29" s="7"/>
      <c r="F29" s="7"/>
    </row>
    <row r="30" spans="2:9" ht="28.8" x14ac:dyDescent="0.3">
      <c r="B30" s="7"/>
      <c r="C30" s="11" t="s">
        <v>202</v>
      </c>
      <c r="D30" s="23" t="s">
        <v>36</v>
      </c>
      <c r="E30" s="7"/>
      <c r="F30" s="7"/>
    </row>
    <row r="31" spans="2:9" ht="43.2" x14ac:dyDescent="0.3">
      <c r="B31" s="14" t="s">
        <v>37</v>
      </c>
      <c r="C31" s="15" t="s">
        <v>204</v>
      </c>
      <c r="D31" s="7"/>
      <c r="E31" s="7">
        <v>3</v>
      </c>
      <c r="F31" s="24">
        <f>IF(E31=2,9,IF(E31=3,15,0))</f>
        <v>15</v>
      </c>
    </row>
    <row r="32" spans="2:9" ht="43.2" x14ac:dyDescent="0.3">
      <c r="B32" s="14" t="s">
        <v>40</v>
      </c>
      <c r="C32" s="15" t="s">
        <v>38</v>
      </c>
      <c r="D32" s="7"/>
      <c r="E32" s="7"/>
      <c r="F32" s="7"/>
      <c r="I32" s="21" t="s">
        <v>39</v>
      </c>
    </row>
    <row r="33" spans="1:9" ht="64.2" customHeight="1" x14ac:dyDescent="0.3">
      <c r="B33" s="14" t="s">
        <v>203</v>
      </c>
      <c r="C33" s="15" t="s">
        <v>41</v>
      </c>
      <c r="D33" s="7"/>
      <c r="E33" s="7"/>
      <c r="F33" s="7"/>
      <c r="I33" s="21" t="s">
        <v>42</v>
      </c>
    </row>
    <row r="34" spans="1:9" x14ac:dyDescent="0.3">
      <c r="B34" s="14"/>
      <c r="C34" s="15"/>
      <c r="D34" s="7"/>
      <c r="E34" s="7"/>
      <c r="F34" s="7"/>
    </row>
    <row r="35" spans="1:9" ht="18" x14ac:dyDescent="0.3">
      <c r="B35" s="14"/>
      <c r="C35" s="37" t="s">
        <v>43</v>
      </c>
      <c r="D35" s="7"/>
      <c r="E35" s="7">
        <v>2</v>
      </c>
      <c r="F35" s="7"/>
    </row>
    <row r="36" spans="1:9" x14ac:dyDescent="0.3">
      <c r="B36" s="14"/>
      <c r="C36" s="15"/>
      <c r="D36" s="7"/>
      <c r="E36" s="7"/>
      <c r="F36" s="7"/>
    </row>
    <row r="37" spans="1:9" ht="43.2" x14ac:dyDescent="0.3">
      <c r="B37" s="14"/>
      <c r="C37" s="19"/>
      <c r="D37" s="26" t="s">
        <v>44</v>
      </c>
      <c r="E37" s="7"/>
      <c r="F37" s="27" t="str">
        <f>IF(AND((SUM($F$31,$F$24,$F$10,$F$16))&gt;=20,$E$35=3),"SIM",IF(AND((SUM($F$31,$F$24,$F$10,$F$16))&gt;=18,$E$35=2),"SIM","NÃO"))</f>
        <v>SIM</v>
      </c>
    </row>
    <row r="38" spans="1:9" x14ac:dyDescent="0.3">
      <c r="B38" s="14"/>
      <c r="C38" s="19"/>
      <c r="D38" s="26"/>
      <c r="E38" s="7"/>
      <c r="F38" s="38"/>
    </row>
    <row r="39" spans="1:9" ht="28.8" x14ac:dyDescent="0.3">
      <c r="B39" s="14"/>
      <c r="C39" s="19"/>
      <c r="D39" s="26" t="s">
        <v>45</v>
      </c>
      <c r="E39" s="7"/>
      <c r="F39" s="27" t="str">
        <f>IF(AND((SUM($F$31,$F$24,$F$10,$F$16))&gt;=23,$E$35=3),"SIM",IF(AND((SUM($F$31,$F$24,$F$10,$F$16))&gt;=21,$E$35=2),"SIM","NÃO"))</f>
        <v>SIM</v>
      </c>
    </row>
    <row r="40" spans="1:9" x14ac:dyDescent="0.3">
      <c r="B40" s="12"/>
      <c r="C40" s="13"/>
      <c r="D40" s="12"/>
      <c r="E40" s="12"/>
      <c r="F40" s="12"/>
    </row>
    <row r="41" spans="1:9" ht="45" customHeight="1" x14ac:dyDescent="0.3">
      <c r="B41" s="56" t="s">
        <v>46</v>
      </c>
      <c r="C41" s="56"/>
      <c r="D41" s="56"/>
    </row>
    <row r="42" spans="1:9" s="40" customFormat="1" ht="316.95" customHeight="1" x14ac:dyDescent="0.3">
      <c r="A42" s="39"/>
      <c r="B42" s="50" t="s">
        <v>47</v>
      </c>
      <c r="C42" s="51"/>
      <c r="D42" s="51"/>
      <c r="E42" s="39"/>
      <c r="F42" s="39"/>
      <c r="G42" s="39"/>
    </row>
  </sheetData>
  <mergeCells count="4">
    <mergeCell ref="B42:D42"/>
    <mergeCell ref="B2:G2"/>
    <mergeCell ref="B4:F4"/>
    <mergeCell ref="B41:D41"/>
  </mergeCells>
  <phoneticPr fontId="11" type="noConversion"/>
  <pageMargins left="0.511811024" right="0.511811024" top="0.78740157499999996" bottom="0.78740157499999996" header="0.31496062000000002" footer="0.31496062000000002"/>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anchor moveWithCells="1">
                  <from>
                    <xdr:col>3</xdr:col>
                    <xdr:colOff>144780</xdr:colOff>
                    <xdr:row>9</xdr:row>
                    <xdr:rowOff>30480</xdr:rowOff>
                  </from>
                  <to>
                    <xdr:col>3</xdr:col>
                    <xdr:colOff>3543300</xdr:colOff>
                    <xdr:row>9</xdr:row>
                    <xdr:rowOff>266700</xdr:rowOff>
                  </to>
                </anchor>
              </controlPr>
            </control>
          </mc:Choice>
        </mc:AlternateContent>
        <mc:AlternateContent xmlns:mc="http://schemas.openxmlformats.org/markup-compatibility/2006">
          <mc:Choice Requires="x14">
            <control shapeId="2050" r:id="rId5" name="Drop Down 2">
              <controlPr defaultSize="0" autoLine="0" autoPict="0">
                <anchor moveWithCells="1">
                  <from>
                    <xdr:col>3</xdr:col>
                    <xdr:colOff>114300</xdr:colOff>
                    <xdr:row>15</xdr:row>
                    <xdr:rowOff>68580</xdr:rowOff>
                  </from>
                  <to>
                    <xdr:col>3</xdr:col>
                    <xdr:colOff>3512820</xdr:colOff>
                    <xdr:row>15</xdr:row>
                    <xdr:rowOff>342900</xdr:rowOff>
                  </to>
                </anchor>
              </controlPr>
            </control>
          </mc:Choice>
        </mc:AlternateContent>
        <mc:AlternateContent xmlns:mc="http://schemas.openxmlformats.org/markup-compatibility/2006">
          <mc:Choice Requires="x14">
            <control shapeId="2051" r:id="rId6" name="Drop Down 3">
              <controlPr defaultSize="0" autoLine="0" autoPict="0">
                <anchor moveWithCells="1">
                  <from>
                    <xdr:col>3</xdr:col>
                    <xdr:colOff>68580</xdr:colOff>
                    <xdr:row>23</xdr:row>
                    <xdr:rowOff>60960</xdr:rowOff>
                  </from>
                  <to>
                    <xdr:col>3</xdr:col>
                    <xdr:colOff>3543300</xdr:colOff>
                    <xdr:row>24</xdr:row>
                    <xdr:rowOff>182880</xdr:rowOff>
                  </to>
                </anchor>
              </controlPr>
            </control>
          </mc:Choice>
        </mc:AlternateContent>
        <mc:AlternateContent xmlns:mc="http://schemas.openxmlformats.org/markup-compatibility/2006">
          <mc:Choice Requires="x14">
            <control shapeId="2052" r:id="rId7" name="Drop Down 4">
              <controlPr defaultSize="0" autoLine="0" autoPict="0">
                <anchor moveWithCells="1">
                  <from>
                    <xdr:col>3</xdr:col>
                    <xdr:colOff>106680</xdr:colOff>
                    <xdr:row>30</xdr:row>
                    <xdr:rowOff>152400</xdr:rowOff>
                  </from>
                  <to>
                    <xdr:col>4</xdr:col>
                    <xdr:colOff>0</xdr:colOff>
                    <xdr:row>30</xdr:row>
                    <xdr:rowOff>449580</xdr:rowOff>
                  </to>
                </anchor>
              </controlPr>
            </control>
          </mc:Choice>
        </mc:AlternateContent>
        <mc:AlternateContent xmlns:mc="http://schemas.openxmlformats.org/markup-compatibility/2006">
          <mc:Choice Requires="x14">
            <control shapeId="2053" r:id="rId8" name="Drop Down 5">
              <controlPr defaultSize="0" autoLine="0" autoPict="0">
                <anchor moveWithCells="1">
                  <from>
                    <xdr:col>3</xdr:col>
                    <xdr:colOff>76200</xdr:colOff>
                    <xdr:row>33</xdr:row>
                    <xdr:rowOff>160020</xdr:rowOff>
                  </from>
                  <to>
                    <xdr:col>3</xdr:col>
                    <xdr:colOff>3451860</xdr:colOff>
                    <xdr:row>35</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0D3FA-0AB0-4029-91EF-CAF876C75176}">
  <sheetPr>
    <tabColor theme="4" tint="-0.249977111117893"/>
  </sheetPr>
  <dimension ref="A2:EA67"/>
  <sheetViews>
    <sheetView zoomScale="80" zoomScaleNormal="80" workbookViewId="0">
      <selection activeCell="L35" sqref="L35"/>
    </sheetView>
  </sheetViews>
  <sheetFormatPr defaultColWidth="9.109375" defaultRowHeight="14.4" x14ac:dyDescent="0.3"/>
  <cols>
    <col min="1" max="1" width="9.109375" style="1"/>
    <col min="2" max="2" width="11" style="1" customWidth="1"/>
    <col min="3" max="3" width="50.33203125" style="1" customWidth="1"/>
    <col min="4" max="4" width="54.44140625" style="1" bestFit="1" customWidth="1"/>
    <col min="5" max="5" width="2" style="1" hidden="1" customWidth="1"/>
    <col min="6" max="6" width="9.88671875" style="1" bestFit="1" customWidth="1"/>
    <col min="7" max="7" width="9.109375" style="1"/>
    <col min="8" max="8" width="9.109375" style="21"/>
    <col min="9" max="9" width="67.109375" style="21" hidden="1" customWidth="1"/>
    <col min="10" max="16384" width="9.109375" style="21"/>
  </cols>
  <sheetData>
    <row r="2" spans="2:131" x14ac:dyDescent="0.3">
      <c r="B2" s="52" t="s">
        <v>0</v>
      </c>
      <c r="C2" s="52"/>
      <c r="D2" s="52"/>
      <c r="E2" s="52"/>
      <c r="F2" s="52"/>
      <c r="G2" s="52"/>
      <c r="H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row>
    <row r="3" spans="2:131" x14ac:dyDescent="0.3">
      <c r="B3" s="11"/>
      <c r="C3" s="11"/>
      <c r="D3" s="11"/>
      <c r="E3" s="11"/>
      <c r="F3" s="11"/>
      <c r="G3" s="11"/>
      <c r="H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row>
    <row r="4" spans="2:131" x14ac:dyDescent="0.3">
      <c r="B4" s="53" t="s">
        <v>48</v>
      </c>
      <c r="C4" s="54"/>
      <c r="D4" s="54"/>
      <c r="E4" s="54"/>
      <c r="F4" s="55"/>
    </row>
    <row r="5" spans="2:131" x14ac:dyDescent="0.3">
      <c r="B5" s="57" t="s">
        <v>49</v>
      </c>
      <c r="C5" s="57"/>
      <c r="D5" s="57"/>
      <c r="E5" s="57"/>
      <c r="F5" s="57"/>
      <c r="G5" s="57"/>
    </row>
    <row r="7" spans="2:131" x14ac:dyDescent="0.3">
      <c r="B7" s="6"/>
      <c r="C7" s="5"/>
      <c r="D7" s="2" t="s">
        <v>2</v>
      </c>
      <c r="E7" s="2"/>
      <c r="F7" s="22" t="s">
        <v>3</v>
      </c>
    </row>
    <row r="8" spans="2:131" x14ac:dyDescent="0.3">
      <c r="B8" s="7"/>
      <c r="C8" s="9" t="s">
        <v>50</v>
      </c>
      <c r="D8" s="29" t="s">
        <v>51</v>
      </c>
      <c r="E8" s="7"/>
      <c r="F8" s="30">
        <f>F12+F14+F10</f>
        <v>1.6500000000000001E-2</v>
      </c>
    </row>
    <row r="9" spans="2:131" x14ac:dyDescent="0.3">
      <c r="B9" s="7"/>
      <c r="C9" s="9"/>
      <c r="D9" s="7"/>
      <c r="E9" s="7"/>
      <c r="F9" s="7"/>
    </row>
    <row r="10" spans="2:131" ht="28.8" x14ac:dyDescent="0.3">
      <c r="B10" s="14" t="s">
        <v>52</v>
      </c>
      <c r="C10" s="15" t="s">
        <v>53</v>
      </c>
      <c r="D10" s="7"/>
      <c r="E10" s="7">
        <v>1</v>
      </c>
      <c r="F10" s="28">
        <f>IF(E10=1,0.0062,0)</f>
        <v>6.1999999999999998E-3</v>
      </c>
      <c r="I10" s="21" t="s">
        <v>54</v>
      </c>
    </row>
    <row r="11" spans="2:131" x14ac:dyDescent="0.3">
      <c r="B11" s="14"/>
      <c r="C11" s="4"/>
      <c r="D11" s="7"/>
      <c r="E11" s="7"/>
      <c r="F11" s="7"/>
      <c r="I11" s="21" t="s">
        <v>55</v>
      </c>
    </row>
    <row r="12" spans="2:131" x14ac:dyDescent="0.3">
      <c r="B12" s="14" t="s">
        <v>56</v>
      </c>
      <c r="C12" s="15" t="s">
        <v>57</v>
      </c>
      <c r="D12" s="7"/>
      <c r="E12" s="7">
        <v>1</v>
      </c>
      <c r="F12" s="28">
        <f>IF(E12=1,0.0062,0)</f>
        <v>6.1999999999999998E-3</v>
      </c>
      <c r="I12" s="21" t="s">
        <v>54</v>
      </c>
    </row>
    <row r="13" spans="2:131" x14ac:dyDescent="0.3">
      <c r="B13" s="14"/>
      <c r="C13" s="4"/>
      <c r="D13" s="7"/>
      <c r="E13" s="7"/>
      <c r="F13" s="7"/>
      <c r="I13" s="21" t="s">
        <v>58</v>
      </c>
    </row>
    <row r="14" spans="2:131" ht="28.8" x14ac:dyDescent="0.3">
      <c r="B14" s="14" t="s">
        <v>59</v>
      </c>
      <c r="C14" s="15" t="s">
        <v>60</v>
      </c>
      <c r="D14" s="7"/>
      <c r="E14" s="7">
        <v>1</v>
      </c>
      <c r="F14" s="28">
        <f>IF(E14=1,0.0041,0)</f>
        <v>4.1000000000000003E-3</v>
      </c>
      <c r="I14" s="21" t="s">
        <v>54</v>
      </c>
    </row>
    <row r="15" spans="2:131" x14ac:dyDescent="0.3">
      <c r="B15" s="14"/>
      <c r="C15" s="4"/>
      <c r="D15" s="7"/>
      <c r="E15" s="7"/>
      <c r="F15" s="7"/>
      <c r="I15" s="21" t="s">
        <v>58</v>
      </c>
    </row>
    <row r="16" spans="2:131" x14ac:dyDescent="0.3">
      <c r="B16" s="7"/>
      <c r="C16" s="11" t="s">
        <v>61</v>
      </c>
      <c r="D16" s="26" t="s">
        <v>62</v>
      </c>
      <c r="E16" s="7"/>
      <c r="F16" s="30">
        <f>F19+F26</f>
        <v>5.3E-3</v>
      </c>
    </row>
    <row r="17" spans="2:131" x14ac:dyDescent="0.3">
      <c r="B17" s="7"/>
      <c r="D17" s="7"/>
      <c r="E17" s="7"/>
      <c r="F17" s="7"/>
    </row>
    <row r="18" spans="2:131" s="1" customFormat="1" x14ac:dyDescent="0.3">
      <c r="B18" s="14"/>
      <c r="C18" s="4"/>
      <c r="D18" s="7"/>
      <c r="E18" s="7"/>
      <c r="F18" s="7"/>
      <c r="H18" s="21"/>
      <c r="I18" s="21" t="s">
        <v>58</v>
      </c>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c r="EA18" s="21"/>
    </row>
    <row r="19" spans="2:131" s="1" customFormat="1" ht="28.8" x14ac:dyDescent="0.3">
      <c r="B19" s="14" t="s">
        <v>63</v>
      </c>
      <c r="C19" s="3" t="s">
        <v>64</v>
      </c>
      <c r="D19" s="7"/>
      <c r="E19" s="7">
        <v>4</v>
      </c>
      <c r="F19" s="28">
        <f>IF(E19=2,0.0026,IF(E19=3,0.004,IF(E19=4,0.0053,0)))</f>
        <v>5.3E-3</v>
      </c>
      <c r="H19" s="21"/>
      <c r="I19" s="21" t="s">
        <v>54</v>
      </c>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c r="EA19" s="21"/>
    </row>
    <row r="20" spans="2:131" s="1" customFormat="1" x14ac:dyDescent="0.3">
      <c r="B20" s="14" t="s">
        <v>65</v>
      </c>
      <c r="C20" s="41" t="s">
        <v>206</v>
      </c>
      <c r="D20" s="7"/>
      <c r="E20" s="7"/>
      <c r="F20" s="7"/>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row>
    <row r="21" spans="2:131" s="1" customFormat="1" x14ac:dyDescent="0.3">
      <c r="B21" s="14" t="s">
        <v>67</v>
      </c>
      <c r="C21" s="41" t="s">
        <v>66</v>
      </c>
      <c r="D21" s="7"/>
      <c r="E21" s="7"/>
      <c r="F21" s="7"/>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row>
    <row r="22" spans="2:131" s="1" customFormat="1" x14ac:dyDescent="0.3">
      <c r="B22" s="14" t="s">
        <v>69</v>
      </c>
      <c r="C22" s="3" t="s">
        <v>68</v>
      </c>
      <c r="D22" s="7"/>
      <c r="E22" s="7"/>
      <c r="F22" s="7"/>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row>
    <row r="23" spans="2:131" s="1" customFormat="1" x14ac:dyDescent="0.3">
      <c r="B23" s="14" t="s">
        <v>205</v>
      </c>
      <c r="C23" s="8" t="s">
        <v>70</v>
      </c>
      <c r="D23" s="7"/>
      <c r="E23" s="7"/>
      <c r="F23" s="7"/>
      <c r="H23" s="21"/>
      <c r="I23" s="21" t="s">
        <v>58</v>
      </c>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row>
    <row r="24" spans="2:131" s="1" customFormat="1" x14ac:dyDescent="0.3">
      <c r="B24" s="14"/>
      <c r="C24" s="4"/>
      <c r="D24" s="7"/>
      <c r="E24" s="7"/>
      <c r="F24" s="7"/>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row>
    <row r="25" spans="2:131" s="1" customFormat="1" ht="28.8" x14ac:dyDescent="0.3">
      <c r="B25" s="14" t="s">
        <v>71</v>
      </c>
      <c r="C25" s="8" t="s">
        <v>209</v>
      </c>
      <c r="D25" s="23" t="s">
        <v>210</v>
      </c>
      <c r="E25" s="7"/>
      <c r="F25" s="7"/>
      <c r="H25" s="21"/>
      <c r="I25" s="21" t="s">
        <v>72</v>
      </c>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row>
    <row r="26" spans="2:131" s="1" customFormat="1" ht="22.5" customHeight="1" x14ac:dyDescent="0.3">
      <c r="B26" s="7" t="s">
        <v>73</v>
      </c>
      <c r="C26" s="10" t="s">
        <v>74</v>
      </c>
      <c r="D26" s="7"/>
      <c r="E26" s="7">
        <v>4</v>
      </c>
      <c r="F26" s="28">
        <f>IF(E26=1,0.0132,IF(E26=2,0.0079,IF(E26=3,0.0053,0)))</f>
        <v>0</v>
      </c>
      <c r="H26" s="21"/>
      <c r="I26" s="21" t="s">
        <v>75</v>
      </c>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row>
    <row r="27" spans="2:131" s="1" customFormat="1" x14ac:dyDescent="0.3">
      <c r="B27" s="7" t="s">
        <v>76</v>
      </c>
      <c r="C27" s="10" t="s">
        <v>77</v>
      </c>
      <c r="D27" s="7"/>
      <c r="E27" s="7"/>
      <c r="F27" s="7"/>
      <c r="H27" s="21"/>
      <c r="I27" s="21" t="s">
        <v>78</v>
      </c>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row>
    <row r="28" spans="2:131" s="1" customFormat="1" x14ac:dyDescent="0.3">
      <c r="B28" s="7" t="s">
        <v>79</v>
      </c>
      <c r="C28" s="10" t="s">
        <v>80</v>
      </c>
      <c r="D28" s="7"/>
      <c r="E28" s="7"/>
      <c r="F28" s="7"/>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row>
    <row r="29" spans="2:131" s="1" customFormat="1" x14ac:dyDescent="0.3">
      <c r="B29" s="7" t="s">
        <v>207</v>
      </c>
      <c r="C29" s="10" t="s">
        <v>208</v>
      </c>
      <c r="D29" s="7"/>
      <c r="E29" s="7"/>
      <c r="F29" s="7"/>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row>
    <row r="30" spans="2:131" s="1" customFormat="1" x14ac:dyDescent="0.3">
      <c r="B30" s="14"/>
      <c r="C30" s="4"/>
      <c r="D30" s="7"/>
      <c r="E30" s="7"/>
      <c r="F30" s="7"/>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row>
    <row r="31" spans="2:131" s="1" customFormat="1" x14ac:dyDescent="0.3">
      <c r="B31" s="7"/>
      <c r="C31" s="11" t="s">
        <v>81</v>
      </c>
      <c r="D31" s="29" t="s">
        <v>82</v>
      </c>
      <c r="E31" s="7"/>
      <c r="F31" s="30">
        <f>F34+F35+F36+F37+F38+F39+F40+F45+F46</f>
        <v>3.4099999999999998E-2</v>
      </c>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row>
    <row r="32" spans="2:131" s="1" customFormat="1" x14ac:dyDescent="0.3">
      <c r="B32" s="7"/>
      <c r="D32" s="7"/>
      <c r="E32" s="7"/>
      <c r="F32" s="7"/>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row>
    <row r="33" spans="2:131" s="1" customFormat="1" ht="28.8" x14ac:dyDescent="0.3">
      <c r="B33" s="7" t="s">
        <v>83</v>
      </c>
      <c r="C33" s="8" t="s">
        <v>84</v>
      </c>
      <c r="D33" s="23" t="s">
        <v>85</v>
      </c>
      <c r="E33" s="7"/>
      <c r="F33" s="7"/>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row>
    <row r="34" spans="2:131" s="1" customFormat="1" x14ac:dyDescent="0.3">
      <c r="B34" s="31" t="s">
        <v>86</v>
      </c>
      <c r="C34" s="34" t="s">
        <v>87</v>
      </c>
      <c r="D34" s="7"/>
      <c r="E34" s="35">
        <v>2</v>
      </c>
      <c r="F34" s="28">
        <f>IF(E34=1,0.0113,0)</f>
        <v>0</v>
      </c>
      <c r="H34" s="21"/>
      <c r="I34" s="21" t="s">
        <v>54</v>
      </c>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c r="DL34" s="21"/>
      <c r="DM34" s="21"/>
      <c r="DN34" s="21"/>
      <c r="DO34" s="21"/>
      <c r="DP34" s="21"/>
      <c r="DQ34" s="21"/>
      <c r="DR34" s="21"/>
      <c r="DS34" s="21"/>
      <c r="DT34" s="21"/>
      <c r="DU34" s="21"/>
      <c r="DV34" s="21"/>
      <c r="DW34" s="21"/>
      <c r="DX34" s="21"/>
      <c r="DY34" s="21"/>
      <c r="DZ34" s="21"/>
      <c r="EA34" s="21"/>
    </row>
    <row r="35" spans="2:131" s="1" customFormat="1" x14ac:dyDescent="0.3">
      <c r="B35" s="31" t="s">
        <v>88</v>
      </c>
      <c r="C35" s="34" t="s">
        <v>89</v>
      </c>
      <c r="D35" s="7"/>
      <c r="E35" s="35">
        <v>1</v>
      </c>
      <c r="F35" s="28">
        <f>IF(E35=1,0.0094,0)</f>
        <v>9.4000000000000004E-3</v>
      </c>
      <c r="H35" s="21"/>
      <c r="I35" s="21" t="s">
        <v>58</v>
      </c>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c r="DP35" s="21"/>
      <c r="DQ35" s="21"/>
      <c r="DR35" s="21"/>
      <c r="DS35" s="21"/>
      <c r="DT35" s="21"/>
      <c r="DU35" s="21"/>
      <c r="DV35" s="21"/>
      <c r="DW35" s="21"/>
      <c r="DX35" s="21"/>
      <c r="DY35" s="21"/>
      <c r="DZ35" s="21"/>
      <c r="EA35" s="21"/>
    </row>
    <row r="36" spans="2:131" s="1" customFormat="1" x14ac:dyDescent="0.3">
      <c r="B36" s="32" t="s">
        <v>90</v>
      </c>
      <c r="C36" s="34" t="s">
        <v>91</v>
      </c>
      <c r="D36" s="7"/>
      <c r="E36" s="35">
        <v>2</v>
      </c>
      <c r="F36" s="28">
        <f>IF(E36=1,0.0094,0)</f>
        <v>0</v>
      </c>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row>
    <row r="37" spans="2:131" s="1" customFormat="1" x14ac:dyDescent="0.3">
      <c r="B37" s="31" t="s">
        <v>92</v>
      </c>
      <c r="C37" s="34" t="s">
        <v>93</v>
      </c>
      <c r="D37" s="7"/>
      <c r="E37" s="35">
        <v>1</v>
      </c>
      <c r="F37" s="28">
        <f>IF(E37=1,0.0057,0)</f>
        <v>5.7000000000000002E-3</v>
      </c>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c r="DL37" s="21"/>
      <c r="DM37" s="21"/>
      <c r="DN37" s="21"/>
      <c r="DO37" s="21"/>
      <c r="DP37" s="21"/>
      <c r="DQ37" s="21"/>
      <c r="DR37" s="21"/>
      <c r="DS37" s="21"/>
      <c r="DT37" s="21"/>
      <c r="DU37" s="21"/>
      <c r="DV37" s="21"/>
      <c r="DW37" s="21"/>
      <c r="DX37" s="21"/>
      <c r="DY37" s="21"/>
      <c r="DZ37" s="21"/>
      <c r="EA37" s="21"/>
    </row>
    <row r="38" spans="2:131" s="1" customFormat="1" x14ac:dyDescent="0.3">
      <c r="B38" s="31" t="s">
        <v>94</v>
      </c>
      <c r="C38" s="34" t="s">
        <v>95</v>
      </c>
      <c r="D38" s="7"/>
      <c r="E38" s="35">
        <v>1</v>
      </c>
      <c r="F38" s="28">
        <f>IF(E38=1,0.0057,0)</f>
        <v>5.7000000000000002E-3</v>
      </c>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row>
    <row r="39" spans="2:131" s="1" customFormat="1" x14ac:dyDescent="0.3">
      <c r="B39" s="32" t="s">
        <v>96</v>
      </c>
      <c r="C39" s="34" t="s">
        <v>97</v>
      </c>
      <c r="D39" s="7"/>
      <c r="E39" s="35">
        <v>1</v>
      </c>
      <c r="F39" s="28">
        <f>IF(E39=1,0.0057,0)</f>
        <v>5.7000000000000002E-3</v>
      </c>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row>
    <row r="40" spans="2:131" s="1" customFormat="1" x14ac:dyDescent="0.3">
      <c r="B40" s="31" t="s">
        <v>98</v>
      </c>
      <c r="C40" s="34" t="s">
        <v>99</v>
      </c>
      <c r="D40" s="7"/>
      <c r="E40" s="35">
        <v>1</v>
      </c>
      <c r="F40" s="28">
        <f>IF(E40=1,0.0057,0)</f>
        <v>5.7000000000000002E-3</v>
      </c>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row>
    <row r="41" spans="2:131" s="1" customFormat="1" ht="18" customHeight="1" x14ac:dyDescent="0.3">
      <c r="B41" s="31" t="s">
        <v>100</v>
      </c>
      <c r="C41" s="34" t="s">
        <v>101</v>
      </c>
      <c r="D41" s="7"/>
      <c r="E41" s="35">
        <v>1</v>
      </c>
      <c r="F41" s="28">
        <f t="shared" ref="F41:F44" si="0">IF(E41=1,0.0057,0)</f>
        <v>5.7000000000000002E-3</v>
      </c>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c r="DL41" s="21"/>
      <c r="DM41" s="21"/>
      <c r="DN41" s="21"/>
      <c r="DO41" s="21"/>
      <c r="DP41" s="21"/>
      <c r="DQ41" s="21"/>
      <c r="DR41" s="21"/>
      <c r="DS41" s="21"/>
      <c r="DT41" s="21"/>
      <c r="DU41" s="21"/>
      <c r="DV41" s="21"/>
      <c r="DW41" s="21"/>
      <c r="DX41" s="21"/>
      <c r="DY41" s="21"/>
      <c r="DZ41" s="21"/>
      <c r="EA41" s="21"/>
    </row>
    <row r="42" spans="2:131" s="1" customFormat="1" ht="18" customHeight="1" x14ac:dyDescent="0.3">
      <c r="B42" s="31" t="s">
        <v>102</v>
      </c>
      <c r="C42" s="34" t="s">
        <v>103</v>
      </c>
      <c r="D42" s="7"/>
      <c r="E42" s="35">
        <v>1</v>
      </c>
      <c r="F42" s="28">
        <f t="shared" si="0"/>
        <v>5.7000000000000002E-3</v>
      </c>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row>
    <row r="43" spans="2:131" s="1" customFormat="1" ht="28.8" x14ac:dyDescent="0.3">
      <c r="B43" s="31" t="s">
        <v>104</v>
      </c>
      <c r="C43" s="34" t="s">
        <v>105</v>
      </c>
      <c r="D43" s="7"/>
      <c r="E43" s="35">
        <v>1</v>
      </c>
      <c r="F43" s="28">
        <f t="shared" si="0"/>
        <v>5.7000000000000002E-3</v>
      </c>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c r="DL43" s="21"/>
      <c r="DM43" s="21"/>
      <c r="DN43" s="21"/>
      <c r="DO43" s="21"/>
      <c r="DP43" s="21"/>
      <c r="DQ43" s="21"/>
      <c r="DR43" s="21"/>
      <c r="DS43" s="21"/>
      <c r="DT43" s="21"/>
      <c r="DU43" s="21"/>
      <c r="DV43" s="21"/>
      <c r="DW43" s="21"/>
      <c r="DX43" s="21"/>
      <c r="DY43" s="21"/>
      <c r="DZ43" s="21"/>
      <c r="EA43" s="21"/>
    </row>
    <row r="44" spans="2:131" s="1" customFormat="1" ht="28.8" x14ac:dyDescent="0.3">
      <c r="B44" s="31" t="s">
        <v>106</v>
      </c>
      <c r="C44" s="34" t="s">
        <v>107</v>
      </c>
      <c r="D44" s="7"/>
      <c r="E44" s="35">
        <v>1</v>
      </c>
      <c r="F44" s="28">
        <f t="shared" si="0"/>
        <v>5.7000000000000002E-3</v>
      </c>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row>
    <row r="45" spans="2:131" s="1" customFormat="1" x14ac:dyDescent="0.3">
      <c r="B45" s="31"/>
      <c r="C45" s="34"/>
      <c r="D45" s="7"/>
      <c r="E45" s="35"/>
      <c r="F45" s="7"/>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c r="DL45" s="21"/>
      <c r="DM45" s="21"/>
      <c r="DN45" s="21"/>
      <c r="DO45" s="21"/>
      <c r="DP45" s="21"/>
      <c r="DQ45" s="21"/>
      <c r="DR45" s="21"/>
      <c r="DS45" s="21"/>
      <c r="DT45" s="21"/>
      <c r="DU45" s="21"/>
      <c r="DV45" s="21"/>
      <c r="DW45" s="21"/>
      <c r="DX45" s="21"/>
      <c r="DY45" s="21"/>
      <c r="DZ45" s="21"/>
      <c r="EA45" s="21"/>
    </row>
    <row r="46" spans="2:131" s="1" customFormat="1" ht="30" customHeight="1" x14ac:dyDescent="0.3">
      <c r="B46" s="31" t="s">
        <v>108</v>
      </c>
      <c r="C46" s="42" t="s">
        <v>109</v>
      </c>
      <c r="D46" s="7"/>
      <c r="E46" s="35">
        <v>1</v>
      </c>
      <c r="F46" s="28">
        <f>IF(E46=1,0.0019,0)</f>
        <v>1.9E-3</v>
      </c>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c r="DL46" s="21"/>
      <c r="DM46" s="21"/>
      <c r="DN46" s="21"/>
      <c r="DO46" s="21"/>
      <c r="DP46" s="21"/>
      <c r="DQ46" s="21"/>
      <c r="DR46" s="21"/>
      <c r="DS46" s="21"/>
      <c r="DT46" s="21"/>
      <c r="DU46" s="21"/>
      <c r="DV46" s="21"/>
      <c r="DW46" s="21"/>
      <c r="DX46" s="21"/>
      <c r="DY46" s="21"/>
      <c r="DZ46" s="21"/>
      <c r="EA46" s="21"/>
    </row>
    <row r="47" spans="2:131" s="1" customFormat="1" x14ac:dyDescent="0.3">
      <c r="B47" s="7"/>
      <c r="C47" s="33"/>
      <c r="D47" s="7"/>
      <c r="E47" s="35"/>
      <c r="F47" s="7"/>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c r="DL47" s="21"/>
      <c r="DM47" s="21"/>
      <c r="DN47" s="21"/>
      <c r="DO47" s="21"/>
      <c r="DP47" s="21"/>
      <c r="DQ47" s="21"/>
      <c r="DR47" s="21"/>
      <c r="DS47" s="21"/>
      <c r="DT47" s="21"/>
      <c r="DU47" s="21"/>
      <c r="DV47" s="21"/>
      <c r="DW47" s="21"/>
      <c r="DX47" s="21"/>
      <c r="DY47" s="21"/>
      <c r="DZ47" s="21"/>
      <c r="EA47" s="21"/>
    </row>
    <row r="48" spans="2:131" s="1" customFormat="1" x14ac:dyDescent="0.3">
      <c r="B48" s="14"/>
      <c r="C48" s="11" t="s">
        <v>110</v>
      </c>
      <c r="D48" s="29" t="s">
        <v>111</v>
      </c>
      <c r="E48" s="35"/>
      <c r="F48" s="30">
        <f>SUM(F50:F62)</f>
        <v>2.3500000000000004E-2</v>
      </c>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c r="DL48" s="21"/>
      <c r="DM48" s="21"/>
      <c r="DN48" s="21"/>
      <c r="DO48" s="21"/>
      <c r="DP48" s="21"/>
      <c r="DQ48" s="21"/>
      <c r="DR48" s="21"/>
      <c r="DS48" s="21"/>
      <c r="DT48" s="21"/>
      <c r="DU48" s="21"/>
      <c r="DV48" s="21"/>
      <c r="DW48" s="21"/>
      <c r="DX48" s="21"/>
      <c r="DY48" s="21"/>
      <c r="DZ48" s="21"/>
      <c r="EA48" s="21"/>
    </row>
    <row r="49" spans="2:131" s="1" customFormat="1" x14ac:dyDescent="0.3">
      <c r="B49" s="14"/>
      <c r="C49" s="11"/>
      <c r="D49" s="7"/>
      <c r="E49" s="35"/>
      <c r="F49" s="28"/>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c r="DL49" s="21"/>
      <c r="DM49" s="21"/>
      <c r="DN49" s="21"/>
      <c r="DO49" s="21"/>
      <c r="DP49" s="21"/>
      <c r="DQ49" s="21"/>
      <c r="DR49" s="21"/>
      <c r="DS49" s="21"/>
      <c r="DT49" s="21"/>
      <c r="DU49" s="21"/>
      <c r="DV49" s="21"/>
      <c r="DW49" s="21"/>
      <c r="DX49" s="21"/>
      <c r="DY49" s="21"/>
      <c r="DZ49" s="21"/>
      <c r="EA49" s="21"/>
    </row>
    <row r="50" spans="2:131" s="1" customFormat="1" ht="28.8" x14ac:dyDescent="0.3">
      <c r="B50" s="14" t="s">
        <v>112</v>
      </c>
      <c r="C50" s="17" t="s">
        <v>113</v>
      </c>
      <c r="D50" s="7"/>
      <c r="E50" s="35">
        <v>1</v>
      </c>
      <c r="F50" s="28">
        <f>IF(E50=1,0.0036,0)</f>
        <v>3.5999999999999999E-3</v>
      </c>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21"/>
      <c r="DX50" s="21"/>
      <c r="DY50" s="21"/>
      <c r="DZ50" s="21"/>
      <c r="EA50" s="21"/>
    </row>
    <row r="51" spans="2:131" s="1" customFormat="1" x14ac:dyDescent="0.3">
      <c r="B51" s="14"/>
      <c r="C51" s="17"/>
      <c r="D51" s="7"/>
      <c r="E51" s="35"/>
      <c r="F51" s="28"/>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c r="DL51" s="21"/>
      <c r="DM51" s="21"/>
      <c r="DN51" s="21"/>
      <c r="DO51" s="21"/>
      <c r="DP51" s="21"/>
      <c r="DQ51" s="21"/>
      <c r="DR51" s="21"/>
      <c r="DS51" s="21"/>
      <c r="DT51" s="21"/>
      <c r="DU51" s="21"/>
      <c r="DV51" s="21"/>
      <c r="DW51" s="21"/>
      <c r="DX51" s="21"/>
      <c r="DY51" s="21"/>
      <c r="DZ51" s="21"/>
      <c r="EA51" s="21"/>
    </row>
    <row r="52" spans="2:131" s="1" customFormat="1" x14ac:dyDescent="0.3">
      <c r="B52" s="14" t="s">
        <v>114</v>
      </c>
      <c r="C52" s="17" t="s">
        <v>115</v>
      </c>
      <c r="D52" s="7"/>
      <c r="E52" s="35">
        <v>1</v>
      </c>
      <c r="F52" s="28">
        <f>IF(E52=1,0.0077,0)</f>
        <v>7.7000000000000002E-3</v>
      </c>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c r="DL52" s="21"/>
      <c r="DM52" s="21"/>
      <c r="DN52" s="21"/>
      <c r="DO52" s="21"/>
      <c r="DP52" s="21"/>
      <c r="DQ52" s="21"/>
      <c r="DR52" s="21"/>
      <c r="DS52" s="21"/>
      <c r="DT52" s="21"/>
      <c r="DU52" s="21"/>
      <c r="DV52" s="21"/>
      <c r="DW52" s="21"/>
      <c r="DX52" s="21"/>
      <c r="DY52" s="21"/>
      <c r="DZ52" s="21"/>
      <c r="EA52" s="21"/>
    </row>
    <row r="53" spans="2:131" s="1" customFormat="1" x14ac:dyDescent="0.3">
      <c r="B53" s="14"/>
      <c r="C53" s="11"/>
      <c r="D53" s="7"/>
      <c r="E53" s="35"/>
      <c r="F53" s="28"/>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c r="DL53" s="21"/>
      <c r="DM53" s="21"/>
      <c r="DN53" s="21"/>
      <c r="DO53" s="21"/>
      <c r="DP53" s="21"/>
      <c r="DQ53" s="21"/>
      <c r="DR53" s="21"/>
      <c r="DS53" s="21"/>
      <c r="DT53" s="21"/>
      <c r="DU53" s="21"/>
      <c r="DV53" s="21"/>
      <c r="DW53" s="21"/>
      <c r="DX53" s="21"/>
      <c r="DY53" s="21"/>
      <c r="DZ53" s="21"/>
      <c r="EA53" s="21"/>
    </row>
    <row r="54" spans="2:131" s="1" customFormat="1" x14ac:dyDescent="0.3">
      <c r="B54" s="14" t="s">
        <v>116</v>
      </c>
      <c r="C54" s="17" t="s">
        <v>117</v>
      </c>
      <c r="D54" s="7"/>
      <c r="E54" s="35">
        <v>1</v>
      </c>
      <c r="F54" s="28">
        <f>IF(E54=1,0.001,0)</f>
        <v>1E-3</v>
      </c>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c r="DL54" s="21"/>
      <c r="DM54" s="21"/>
      <c r="DN54" s="21"/>
      <c r="DO54" s="21"/>
      <c r="DP54" s="21"/>
      <c r="DQ54" s="21"/>
      <c r="DR54" s="21"/>
      <c r="DS54" s="21"/>
      <c r="DT54" s="21"/>
      <c r="DU54" s="21"/>
      <c r="DV54" s="21"/>
      <c r="DW54" s="21"/>
      <c r="DX54" s="21"/>
      <c r="DY54" s="21"/>
      <c r="DZ54" s="21"/>
      <c r="EA54" s="21"/>
    </row>
    <row r="55" spans="2:131" s="1" customFormat="1" x14ac:dyDescent="0.3">
      <c r="B55" s="14"/>
      <c r="C55" s="17"/>
      <c r="D55" s="7"/>
      <c r="E55" s="35"/>
      <c r="F55" s="28"/>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21"/>
      <c r="DX55" s="21"/>
      <c r="DY55" s="21"/>
      <c r="DZ55" s="21"/>
      <c r="EA55" s="21"/>
    </row>
    <row r="56" spans="2:131" s="1" customFormat="1" ht="43.2" x14ac:dyDescent="0.3">
      <c r="B56" s="14" t="s">
        <v>118</v>
      </c>
      <c r="C56" s="16" t="s">
        <v>119</v>
      </c>
      <c r="D56" s="7"/>
      <c r="E56" s="35">
        <v>1</v>
      </c>
      <c r="F56" s="28">
        <f>IF(E56=1,0.0051,0)</f>
        <v>5.1000000000000004E-3</v>
      </c>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row>
    <row r="57" spans="2:131" s="1" customFormat="1" x14ac:dyDescent="0.3">
      <c r="B57" s="14"/>
      <c r="C57" s="11"/>
      <c r="D57" s="7"/>
      <c r="E57" s="35"/>
      <c r="F57" s="28"/>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row>
    <row r="58" spans="2:131" s="1" customFormat="1" x14ac:dyDescent="0.3">
      <c r="B58" s="14" t="s">
        <v>120</v>
      </c>
      <c r="C58" s="18" t="s">
        <v>121</v>
      </c>
      <c r="D58" s="7"/>
      <c r="E58" s="35"/>
      <c r="F58" s="28"/>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row>
    <row r="59" spans="2:131" s="1" customFormat="1" ht="28.8" x14ac:dyDescent="0.3">
      <c r="B59" s="14" t="s">
        <v>122</v>
      </c>
      <c r="C59" s="16" t="s">
        <v>123</v>
      </c>
      <c r="D59" s="7"/>
      <c r="E59" s="35">
        <v>1</v>
      </c>
      <c r="F59" s="28">
        <f>IF(E59=1,0.001,0)</f>
        <v>1E-3</v>
      </c>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row>
    <row r="60" spans="2:131" s="1" customFormat="1" ht="43.2" x14ac:dyDescent="0.3">
      <c r="B60" s="14" t="s">
        <v>124</v>
      </c>
      <c r="C60" s="16" t="s">
        <v>125</v>
      </c>
      <c r="D60" s="7"/>
      <c r="E60" s="35">
        <v>1</v>
      </c>
      <c r="F60" s="28">
        <f>IF(E60=1,0.0051,0)</f>
        <v>5.1000000000000004E-3</v>
      </c>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row>
    <row r="61" spans="2:131" s="1" customFormat="1" x14ac:dyDescent="0.3">
      <c r="B61" s="14"/>
      <c r="C61" s="11"/>
      <c r="D61" s="7"/>
      <c r="E61" s="35"/>
      <c r="F61" s="28"/>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row>
    <row r="62" spans="2:131" s="1" customFormat="1" ht="28.8" x14ac:dyDescent="0.3">
      <c r="B62" s="14" t="s">
        <v>126</v>
      </c>
      <c r="C62" s="17" t="s">
        <v>127</v>
      </c>
      <c r="D62" s="7"/>
      <c r="E62" s="35">
        <v>2</v>
      </c>
      <c r="F62" s="28">
        <f>IF(E62=1,0.0005,0)</f>
        <v>0</v>
      </c>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row>
    <row r="63" spans="2:131" s="1" customFormat="1" x14ac:dyDescent="0.3">
      <c r="B63" s="14"/>
      <c r="C63" s="4"/>
      <c r="D63" s="7"/>
      <c r="E63" s="7"/>
      <c r="F63" s="7"/>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row>
    <row r="64" spans="2:131" s="1" customFormat="1" ht="43.2" x14ac:dyDescent="0.3">
      <c r="B64" s="14"/>
      <c r="C64" s="20"/>
      <c r="D64" s="26" t="s">
        <v>128</v>
      </c>
      <c r="E64" s="7"/>
      <c r="F64" s="36">
        <f>IF('Elegibilidade (02)'!F39="SIM",IF((F8+F16+F31+F48)&gt;=0.1,0.1,SUM(F8,F16,F31,F48)),0)</f>
        <v>7.9399999999999998E-2</v>
      </c>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row>
    <row r="65" spans="2:6" x14ac:dyDescent="0.3">
      <c r="B65" s="12"/>
      <c r="C65" s="13"/>
      <c r="D65" s="12"/>
      <c r="E65" s="12"/>
      <c r="F65" s="12"/>
    </row>
    <row r="66" spans="2:6" x14ac:dyDescent="0.3">
      <c r="B66" s="58" t="s">
        <v>46</v>
      </c>
      <c r="C66" s="59"/>
      <c r="D66" s="60"/>
    </row>
    <row r="67" spans="2:6" x14ac:dyDescent="0.3">
      <c r="B67" s="61" t="s">
        <v>129</v>
      </c>
      <c r="C67" s="61"/>
      <c r="D67" s="61"/>
    </row>
  </sheetData>
  <mergeCells count="5">
    <mergeCell ref="B2:G2"/>
    <mergeCell ref="B4:F4"/>
    <mergeCell ref="B5:G5"/>
    <mergeCell ref="B66:D66"/>
    <mergeCell ref="B67:D67"/>
  </mergeCells>
  <phoneticPr fontId="11" type="noConversion"/>
  <pageMargins left="0.511811024" right="0.511811024" top="0.78740157499999996" bottom="0.78740157499999996" header="0.31496062000000002" footer="0.31496062000000002"/>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Drop Down 3">
              <controlPr defaultSize="0" autoLine="0" autoPict="0">
                <anchor moveWithCells="1">
                  <from>
                    <xdr:col>3</xdr:col>
                    <xdr:colOff>83820</xdr:colOff>
                    <xdr:row>33</xdr:row>
                    <xdr:rowOff>7620</xdr:rowOff>
                  </from>
                  <to>
                    <xdr:col>3</xdr:col>
                    <xdr:colOff>3566160</xdr:colOff>
                    <xdr:row>33</xdr:row>
                    <xdr:rowOff>175260</xdr:rowOff>
                  </to>
                </anchor>
              </controlPr>
            </control>
          </mc:Choice>
        </mc:AlternateContent>
        <mc:AlternateContent xmlns:mc="http://schemas.openxmlformats.org/markup-compatibility/2006">
          <mc:Choice Requires="x14">
            <control shapeId="3079" r:id="rId5" name="Drop Down 7">
              <controlPr defaultSize="0" autoLine="0" autoPict="0">
                <anchor moveWithCells="1">
                  <from>
                    <xdr:col>3</xdr:col>
                    <xdr:colOff>83820</xdr:colOff>
                    <xdr:row>10</xdr:row>
                    <xdr:rowOff>175260</xdr:rowOff>
                  </from>
                  <to>
                    <xdr:col>3</xdr:col>
                    <xdr:colOff>3573780</xdr:colOff>
                    <xdr:row>12</xdr:row>
                    <xdr:rowOff>38100</xdr:rowOff>
                  </to>
                </anchor>
              </controlPr>
            </control>
          </mc:Choice>
        </mc:AlternateContent>
        <mc:AlternateContent xmlns:mc="http://schemas.openxmlformats.org/markup-compatibility/2006">
          <mc:Choice Requires="x14">
            <control shapeId="3084" r:id="rId6" name="Drop Down 12">
              <controlPr defaultSize="0" autoLine="0" autoPict="0">
                <anchor moveWithCells="1">
                  <from>
                    <xdr:col>3</xdr:col>
                    <xdr:colOff>83820</xdr:colOff>
                    <xdr:row>18</xdr:row>
                    <xdr:rowOff>68580</xdr:rowOff>
                  </from>
                  <to>
                    <xdr:col>3</xdr:col>
                    <xdr:colOff>3566160</xdr:colOff>
                    <xdr:row>19</xdr:row>
                    <xdr:rowOff>0</xdr:rowOff>
                  </to>
                </anchor>
              </controlPr>
            </control>
          </mc:Choice>
        </mc:AlternateContent>
        <mc:AlternateContent xmlns:mc="http://schemas.openxmlformats.org/markup-compatibility/2006">
          <mc:Choice Requires="x14">
            <control shapeId="3085" r:id="rId7" name="Drop Down 13">
              <controlPr defaultSize="0" autoLine="0" autoPict="0">
                <anchor moveWithCells="1">
                  <from>
                    <xdr:col>3</xdr:col>
                    <xdr:colOff>83820</xdr:colOff>
                    <xdr:row>25</xdr:row>
                    <xdr:rowOff>22860</xdr:rowOff>
                  </from>
                  <to>
                    <xdr:col>3</xdr:col>
                    <xdr:colOff>3550920</xdr:colOff>
                    <xdr:row>26</xdr:row>
                    <xdr:rowOff>0</xdr:rowOff>
                  </to>
                </anchor>
              </controlPr>
            </control>
          </mc:Choice>
        </mc:AlternateContent>
        <mc:AlternateContent xmlns:mc="http://schemas.openxmlformats.org/markup-compatibility/2006">
          <mc:Choice Requires="x14">
            <control shapeId="3088" r:id="rId8" name="Drop Down 16">
              <controlPr defaultSize="0" autoLine="0" autoPict="0">
                <anchor moveWithCells="1">
                  <from>
                    <xdr:col>3</xdr:col>
                    <xdr:colOff>83820</xdr:colOff>
                    <xdr:row>34</xdr:row>
                    <xdr:rowOff>22860</xdr:rowOff>
                  </from>
                  <to>
                    <xdr:col>3</xdr:col>
                    <xdr:colOff>3566160</xdr:colOff>
                    <xdr:row>35</xdr:row>
                    <xdr:rowOff>0</xdr:rowOff>
                  </to>
                </anchor>
              </controlPr>
            </control>
          </mc:Choice>
        </mc:AlternateContent>
        <mc:AlternateContent xmlns:mc="http://schemas.openxmlformats.org/markup-compatibility/2006">
          <mc:Choice Requires="x14">
            <control shapeId="3089" r:id="rId9" name="Drop Down 17">
              <controlPr defaultSize="0" autoLine="0" autoPict="0">
                <anchor moveWithCells="1">
                  <from>
                    <xdr:col>3</xdr:col>
                    <xdr:colOff>83820</xdr:colOff>
                    <xdr:row>35</xdr:row>
                    <xdr:rowOff>22860</xdr:rowOff>
                  </from>
                  <to>
                    <xdr:col>3</xdr:col>
                    <xdr:colOff>3566160</xdr:colOff>
                    <xdr:row>36</xdr:row>
                    <xdr:rowOff>0</xdr:rowOff>
                  </to>
                </anchor>
              </controlPr>
            </control>
          </mc:Choice>
        </mc:AlternateContent>
        <mc:AlternateContent xmlns:mc="http://schemas.openxmlformats.org/markup-compatibility/2006">
          <mc:Choice Requires="x14">
            <control shapeId="3090" r:id="rId10" name="Drop Down 18">
              <controlPr defaultSize="0" autoLine="0" autoPict="0">
                <anchor moveWithCells="1">
                  <from>
                    <xdr:col>3</xdr:col>
                    <xdr:colOff>83820</xdr:colOff>
                    <xdr:row>36</xdr:row>
                    <xdr:rowOff>22860</xdr:rowOff>
                  </from>
                  <to>
                    <xdr:col>3</xdr:col>
                    <xdr:colOff>3566160</xdr:colOff>
                    <xdr:row>37</xdr:row>
                    <xdr:rowOff>0</xdr:rowOff>
                  </to>
                </anchor>
              </controlPr>
            </control>
          </mc:Choice>
        </mc:AlternateContent>
        <mc:AlternateContent xmlns:mc="http://schemas.openxmlformats.org/markup-compatibility/2006">
          <mc:Choice Requires="x14">
            <control shapeId="3091" r:id="rId11" name="Drop Down 19">
              <controlPr defaultSize="0" autoLine="0" autoPict="0">
                <anchor moveWithCells="1">
                  <from>
                    <xdr:col>3</xdr:col>
                    <xdr:colOff>83820</xdr:colOff>
                    <xdr:row>37</xdr:row>
                    <xdr:rowOff>22860</xdr:rowOff>
                  </from>
                  <to>
                    <xdr:col>3</xdr:col>
                    <xdr:colOff>3566160</xdr:colOff>
                    <xdr:row>38</xdr:row>
                    <xdr:rowOff>0</xdr:rowOff>
                  </to>
                </anchor>
              </controlPr>
            </control>
          </mc:Choice>
        </mc:AlternateContent>
        <mc:AlternateContent xmlns:mc="http://schemas.openxmlformats.org/markup-compatibility/2006">
          <mc:Choice Requires="x14">
            <control shapeId="3092" r:id="rId12" name="Drop Down 20">
              <controlPr defaultSize="0" autoLine="0" autoPict="0">
                <anchor moveWithCells="1">
                  <from>
                    <xdr:col>3</xdr:col>
                    <xdr:colOff>83820</xdr:colOff>
                    <xdr:row>38</xdr:row>
                    <xdr:rowOff>22860</xdr:rowOff>
                  </from>
                  <to>
                    <xdr:col>3</xdr:col>
                    <xdr:colOff>3566160</xdr:colOff>
                    <xdr:row>39</xdr:row>
                    <xdr:rowOff>0</xdr:rowOff>
                  </to>
                </anchor>
              </controlPr>
            </control>
          </mc:Choice>
        </mc:AlternateContent>
        <mc:AlternateContent xmlns:mc="http://schemas.openxmlformats.org/markup-compatibility/2006">
          <mc:Choice Requires="x14">
            <control shapeId="3093" r:id="rId13" name="Drop Down 21">
              <controlPr defaultSize="0" autoLine="0" autoPict="0">
                <anchor moveWithCells="1">
                  <from>
                    <xdr:col>3</xdr:col>
                    <xdr:colOff>83820</xdr:colOff>
                    <xdr:row>39</xdr:row>
                    <xdr:rowOff>22860</xdr:rowOff>
                  </from>
                  <to>
                    <xdr:col>3</xdr:col>
                    <xdr:colOff>3566160</xdr:colOff>
                    <xdr:row>40</xdr:row>
                    <xdr:rowOff>0</xdr:rowOff>
                  </to>
                </anchor>
              </controlPr>
            </control>
          </mc:Choice>
        </mc:AlternateContent>
        <mc:AlternateContent xmlns:mc="http://schemas.openxmlformats.org/markup-compatibility/2006">
          <mc:Choice Requires="x14">
            <control shapeId="3095" r:id="rId14" name="Drop Down 23">
              <controlPr defaultSize="0" autoLine="0" autoPict="0">
                <anchor moveWithCells="1">
                  <from>
                    <xdr:col>3</xdr:col>
                    <xdr:colOff>76200</xdr:colOff>
                    <xdr:row>45</xdr:row>
                    <xdr:rowOff>83820</xdr:rowOff>
                  </from>
                  <to>
                    <xdr:col>3</xdr:col>
                    <xdr:colOff>3566160</xdr:colOff>
                    <xdr:row>45</xdr:row>
                    <xdr:rowOff>342900</xdr:rowOff>
                  </to>
                </anchor>
              </controlPr>
            </control>
          </mc:Choice>
        </mc:AlternateContent>
        <mc:AlternateContent xmlns:mc="http://schemas.openxmlformats.org/markup-compatibility/2006">
          <mc:Choice Requires="x14">
            <control shapeId="3105" r:id="rId15" name="Drop Down 33">
              <controlPr defaultSize="0" autoLine="0" autoPict="0">
                <anchor moveWithCells="1">
                  <from>
                    <xdr:col>3</xdr:col>
                    <xdr:colOff>99060</xdr:colOff>
                    <xdr:row>49</xdr:row>
                    <xdr:rowOff>83820</xdr:rowOff>
                  </from>
                  <to>
                    <xdr:col>3</xdr:col>
                    <xdr:colOff>3589020</xdr:colOff>
                    <xdr:row>50</xdr:row>
                    <xdr:rowOff>0</xdr:rowOff>
                  </to>
                </anchor>
              </controlPr>
            </control>
          </mc:Choice>
        </mc:AlternateContent>
        <mc:AlternateContent xmlns:mc="http://schemas.openxmlformats.org/markup-compatibility/2006">
          <mc:Choice Requires="x14">
            <control shapeId="3106" r:id="rId16" name="Drop Down 34">
              <controlPr defaultSize="0" autoLine="0" autoPict="0">
                <anchor moveWithCells="1">
                  <from>
                    <xdr:col>3</xdr:col>
                    <xdr:colOff>99060</xdr:colOff>
                    <xdr:row>51</xdr:row>
                    <xdr:rowOff>30480</xdr:rowOff>
                  </from>
                  <to>
                    <xdr:col>3</xdr:col>
                    <xdr:colOff>3589020</xdr:colOff>
                    <xdr:row>52</xdr:row>
                    <xdr:rowOff>30480</xdr:rowOff>
                  </to>
                </anchor>
              </controlPr>
            </control>
          </mc:Choice>
        </mc:AlternateContent>
        <mc:AlternateContent xmlns:mc="http://schemas.openxmlformats.org/markup-compatibility/2006">
          <mc:Choice Requires="x14">
            <control shapeId="3107" r:id="rId17" name="Drop Down 35">
              <controlPr defaultSize="0" autoLine="0" autoPict="0">
                <anchor moveWithCells="1">
                  <from>
                    <xdr:col>3</xdr:col>
                    <xdr:colOff>83820</xdr:colOff>
                    <xdr:row>53</xdr:row>
                    <xdr:rowOff>22860</xdr:rowOff>
                  </from>
                  <to>
                    <xdr:col>3</xdr:col>
                    <xdr:colOff>3581400</xdr:colOff>
                    <xdr:row>54</xdr:row>
                    <xdr:rowOff>30480</xdr:rowOff>
                  </to>
                </anchor>
              </controlPr>
            </control>
          </mc:Choice>
        </mc:AlternateContent>
        <mc:AlternateContent xmlns:mc="http://schemas.openxmlformats.org/markup-compatibility/2006">
          <mc:Choice Requires="x14">
            <control shapeId="3108" r:id="rId18" name="Drop Down 36">
              <controlPr defaultSize="0" autoLine="0" autoPict="0">
                <anchor moveWithCells="1">
                  <from>
                    <xdr:col>3</xdr:col>
                    <xdr:colOff>83820</xdr:colOff>
                    <xdr:row>55</xdr:row>
                    <xdr:rowOff>114300</xdr:rowOff>
                  </from>
                  <to>
                    <xdr:col>4</xdr:col>
                    <xdr:colOff>0</xdr:colOff>
                    <xdr:row>56</xdr:row>
                    <xdr:rowOff>0</xdr:rowOff>
                  </to>
                </anchor>
              </controlPr>
            </control>
          </mc:Choice>
        </mc:AlternateContent>
        <mc:AlternateContent xmlns:mc="http://schemas.openxmlformats.org/markup-compatibility/2006">
          <mc:Choice Requires="x14">
            <control shapeId="3110" r:id="rId19" name="Drop Down 38">
              <controlPr defaultSize="0" autoLine="0" autoPict="0">
                <anchor moveWithCells="1">
                  <from>
                    <xdr:col>3</xdr:col>
                    <xdr:colOff>83820</xdr:colOff>
                    <xdr:row>58</xdr:row>
                    <xdr:rowOff>7620</xdr:rowOff>
                  </from>
                  <to>
                    <xdr:col>3</xdr:col>
                    <xdr:colOff>3566160</xdr:colOff>
                    <xdr:row>58</xdr:row>
                    <xdr:rowOff>175260</xdr:rowOff>
                  </to>
                </anchor>
              </controlPr>
            </control>
          </mc:Choice>
        </mc:AlternateContent>
        <mc:AlternateContent xmlns:mc="http://schemas.openxmlformats.org/markup-compatibility/2006">
          <mc:Choice Requires="x14">
            <control shapeId="3111" r:id="rId20" name="Drop Down 39">
              <controlPr defaultSize="0" autoLine="0" autoPict="0">
                <anchor moveWithCells="1">
                  <from>
                    <xdr:col>3</xdr:col>
                    <xdr:colOff>83820</xdr:colOff>
                    <xdr:row>59</xdr:row>
                    <xdr:rowOff>22860</xdr:rowOff>
                  </from>
                  <to>
                    <xdr:col>3</xdr:col>
                    <xdr:colOff>3566160</xdr:colOff>
                    <xdr:row>59</xdr:row>
                    <xdr:rowOff>182880</xdr:rowOff>
                  </to>
                </anchor>
              </controlPr>
            </control>
          </mc:Choice>
        </mc:AlternateContent>
        <mc:AlternateContent xmlns:mc="http://schemas.openxmlformats.org/markup-compatibility/2006">
          <mc:Choice Requires="x14">
            <control shapeId="3113" r:id="rId21" name="Drop Down 41">
              <controlPr defaultSize="0" autoLine="0" autoPict="0">
                <anchor moveWithCells="1">
                  <from>
                    <xdr:col>3</xdr:col>
                    <xdr:colOff>83820</xdr:colOff>
                    <xdr:row>61</xdr:row>
                    <xdr:rowOff>22860</xdr:rowOff>
                  </from>
                  <to>
                    <xdr:col>3</xdr:col>
                    <xdr:colOff>3566160</xdr:colOff>
                    <xdr:row>62</xdr:row>
                    <xdr:rowOff>0</xdr:rowOff>
                  </to>
                </anchor>
              </controlPr>
            </control>
          </mc:Choice>
        </mc:AlternateContent>
        <mc:AlternateContent xmlns:mc="http://schemas.openxmlformats.org/markup-compatibility/2006">
          <mc:Choice Requires="x14">
            <control shapeId="3120" r:id="rId22" name="Drop Down 48">
              <controlPr defaultSize="0" autoLine="0" autoPict="0">
                <anchor moveWithCells="1">
                  <from>
                    <xdr:col>3</xdr:col>
                    <xdr:colOff>83820</xdr:colOff>
                    <xdr:row>13</xdr:row>
                    <xdr:rowOff>60960</xdr:rowOff>
                  </from>
                  <to>
                    <xdr:col>3</xdr:col>
                    <xdr:colOff>3589020</xdr:colOff>
                    <xdr:row>14</xdr:row>
                    <xdr:rowOff>0</xdr:rowOff>
                  </to>
                </anchor>
              </controlPr>
            </control>
          </mc:Choice>
        </mc:AlternateContent>
        <mc:AlternateContent xmlns:mc="http://schemas.openxmlformats.org/markup-compatibility/2006">
          <mc:Choice Requires="x14">
            <control shapeId="3121" r:id="rId23" name="Drop Down 49">
              <controlPr defaultSize="0" autoLine="0" autoPict="0">
                <anchor moveWithCells="1">
                  <from>
                    <xdr:col>3</xdr:col>
                    <xdr:colOff>99060</xdr:colOff>
                    <xdr:row>9</xdr:row>
                    <xdr:rowOff>45720</xdr:rowOff>
                  </from>
                  <to>
                    <xdr:col>3</xdr:col>
                    <xdr:colOff>3566160</xdr:colOff>
                    <xdr:row>9</xdr:row>
                    <xdr:rowOff>274320</xdr:rowOff>
                  </to>
                </anchor>
              </controlPr>
            </control>
          </mc:Choice>
        </mc:AlternateContent>
        <mc:AlternateContent xmlns:mc="http://schemas.openxmlformats.org/markup-compatibility/2006">
          <mc:Choice Requires="x14">
            <control shapeId="3122" r:id="rId24" name="Drop Down 50">
              <controlPr defaultSize="0" autoLine="0" autoPict="0">
                <anchor moveWithCells="1">
                  <from>
                    <xdr:col>3</xdr:col>
                    <xdr:colOff>76200</xdr:colOff>
                    <xdr:row>40</xdr:row>
                    <xdr:rowOff>30480</xdr:rowOff>
                  </from>
                  <to>
                    <xdr:col>3</xdr:col>
                    <xdr:colOff>3566160</xdr:colOff>
                    <xdr:row>40</xdr:row>
                    <xdr:rowOff>190500</xdr:rowOff>
                  </to>
                </anchor>
              </controlPr>
            </control>
          </mc:Choice>
        </mc:AlternateContent>
        <mc:AlternateContent xmlns:mc="http://schemas.openxmlformats.org/markup-compatibility/2006">
          <mc:Choice Requires="x14">
            <control shapeId="3123" r:id="rId25" name="Drop Down 51">
              <controlPr defaultSize="0" autoLine="0" autoPict="0">
                <anchor moveWithCells="1">
                  <from>
                    <xdr:col>3</xdr:col>
                    <xdr:colOff>76200</xdr:colOff>
                    <xdr:row>41</xdr:row>
                    <xdr:rowOff>30480</xdr:rowOff>
                  </from>
                  <to>
                    <xdr:col>3</xdr:col>
                    <xdr:colOff>3566160</xdr:colOff>
                    <xdr:row>41</xdr:row>
                    <xdr:rowOff>190500</xdr:rowOff>
                  </to>
                </anchor>
              </controlPr>
            </control>
          </mc:Choice>
        </mc:AlternateContent>
        <mc:AlternateContent xmlns:mc="http://schemas.openxmlformats.org/markup-compatibility/2006">
          <mc:Choice Requires="x14">
            <control shapeId="3124" r:id="rId26" name="Drop Down 52">
              <controlPr defaultSize="0" autoLine="0" autoPict="0">
                <anchor moveWithCells="1">
                  <from>
                    <xdr:col>3</xdr:col>
                    <xdr:colOff>83820</xdr:colOff>
                    <xdr:row>42</xdr:row>
                    <xdr:rowOff>83820</xdr:rowOff>
                  </from>
                  <to>
                    <xdr:col>3</xdr:col>
                    <xdr:colOff>3566160</xdr:colOff>
                    <xdr:row>42</xdr:row>
                    <xdr:rowOff>236220</xdr:rowOff>
                  </to>
                </anchor>
              </controlPr>
            </control>
          </mc:Choice>
        </mc:AlternateContent>
        <mc:AlternateContent xmlns:mc="http://schemas.openxmlformats.org/markup-compatibility/2006">
          <mc:Choice Requires="x14">
            <control shapeId="3125" r:id="rId27" name="Drop Down 53">
              <controlPr defaultSize="0" autoLine="0" autoPict="0">
                <anchor moveWithCells="1">
                  <from>
                    <xdr:col>3</xdr:col>
                    <xdr:colOff>68580</xdr:colOff>
                    <xdr:row>43</xdr:row>
                    <xdr:rowOff>68580</xdr:rowOff>
                  </from>
                  <to>
                    <xdr:col>3</xdr:col>
                    <xdr:colOff>3550920</xdr:colOff>
                    <xdr:row>43</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2F3E0-14DF-4586-BA0C-9CDE388759F0}">
  <dimension ref="A1:B71"/>
  <sheetViews>
    <sheetView workbookViewId="0">
      <pane ySplit="3" topLeftCell="A4" activePane="bottomLeft" state="frozen"/>
      <selection pane="bottomLeft" sqref="A1:B1"/>
    </sheetView>
  </sheetViews>
  <sheetFormatPr defaultColWidth="8.88671875" defaultRowHeight="15.6" x14ac:dyDescent="0.3"/>
  <cols>
    <col min="1" max="1" width="20.6640625" style="43" customWidth="1"/>
    <col min="2" max="2" width="25.6640625" style="43" customWidth="1"/>
    <col min="3" max="3" width="15" style="43" customWidth="1"/>
    <col min="4" max="16384" width="8.88671875" style="43"/>
  </cols>
  <sheetData>
    <row r="1" spans="1:2" x14ac:dyDescent="0.3">
      <c r="A1" s="62" t="s">
        <v>130</v>
      </c>
      <c r="B1" s="63"/>
    </row>
    <row r="2" spans="1:2" x14ac:dyDescent="0.3">
      <c r="A2" s="64" t="s">
        <v>131</v>
      </c>
      <c r="B2" s="64"/>
    </row>
    <row r="3" spans="1:2" ht="16.2" thickBot="1" x14ac:dyDescent="0.35">
      <c r="A3" s="44" t="s">
        <v>132</v>
      </c>
      <c r="B3" s="45" t="s">
        <v>133</v>
      </c>
    </row>
    <row r="4" spans="1:2" ht="16.2" thickBot="1" x14ac:dyDescent="0.35">
      <c r="A4" s="46" t="s">
        <v>134</v>
      </c>
      <c r="B4" s="47">
        <v>8</v>
      </c>
    </row>
    <row r="5" spans="1:2" ht="16.2" thickBot="1" x14ac:dyDescent="0.35">
      <c r="A5" s="46" t="s">
        <v>135</v>
      </c>
      <c r="B5" s="48">
        <v>25</v>
      </c>
    </row>
    <row r="6" spans="1:2" ht="16.2" thickBot="1" x14ac:dyDescent="0.35">
      <c r="A6" s="46" t="s">
        <v>136</v>
      </c>
      <c r="B6" s="47">
        <v>15</v>
      </c>
    </row>
    <row r="7" spans="1:2" ht="16.2" thickBot="1" x14ac:dyDescent="0.35">
      <c r="A7" s="46" t="s">
        <v>137</v>
      </c>
      <c r="B7" s="47">
        <v>15</v>
      </c>
    </row>
    <row r="8" spans="1:2" ht="16.2" thickBot="1" x14ac:dyDescent="0.35">
      <c r="A8" s="46" t="s">
        <v>138</v>
      </c>
      <c r="B8" s="48">
        <v>25</v>
      </c>
    </row>
    <row r="9" spans="1:2" ht="16.2" thickBot="1" x14ac:dyDescent="0.35">
      <c r="A9" s="46" t="s">
        <v>139</v>
      </c>
      <c r="B9" s="47">
        <v>10</v>
      </c>
    </row>
    <row r="10" spans="1:2" ht="16.2" thickBot="1" x14ac:dyDescent="0.35">
      <c r="A10" s="46" t="s">
        <v>140</v>
      </c>
      <c r="B10" s="47">
        <v>10</v>
      </c>
    </row>
    <row r="11" spans="1:2" ht="16.2" thickBot="1" x14ac:dyDescent="0.35">
      <c r="A11" s="46" t="s">
        <v>141</v>
      </c>
      <c r="B11" s="47">
        <v>8</v>
      </c>
    </row>
    <row r="12" spans="1:2" ht="16.2" thickBot="1" x14ac:dyDescent="0.35">
      <c r="A12" s="46" t="s">
        <v>142</v>
      </c>
      <c r="B12" s="47">
        <v>8</v>
      </c>
    </row>
    <row r="13" spans="1:2" ht="16.2" thickBot="1" x14ac:dyDescent="0.35">
      <c r="A13" s="46" t="s">
        <v>143</v>
      </c>
      <c r="B13" s="47">
        <v>25</v>
      </c>
    </row>
    <row r="14" spans="1:2" ht="16.2" thickBot="1" x14ac:dyDescent="0.35">
      <c r="A14" s="46" t="s">
        <v>144</v>
      </c>
      <c r="B14" s="47">
        <v>8</v>
      </c>
    </row>
    <row r="15" spans="1:2" ht="16.2" thickBot="1" x14ac:dyDescent="0.35">
      <c r="A15" s="46" t="s">
        <v>145</v>
      </c>
      <c r="B15" s="47">
        <v>10</v>
      </c>
    </row>
    <row r="16" spans="1:2" ht="16.2" thickBot="1" x14ac:dyDescent="0.35">
      <c r="A16" s="46" t="s">
        <v>146</v>
      </c>
      <c r="B16" s="48">
        <v>25</v>
      </c>
    </row>
    <row r="17" spans="1:2" ht="16.2" thickBot="1" x14ac:dyDescent="0.35">
      <c r="A17" s="46" t="s">
        <v>147</v>
      </c>
      <c r="B17" s="47">
        <v>5</v>
      </c>
    </row>
    <row r="18" spans="1:2" ht="16.2" thickBot="1" x14ac:dyDescent="0.35">
      <c r="A18" s="46" t="s">
        <v>148</v>
      </c>
      <c r="B18" s="47">
        <v>15</v>
      </c>
    </row>
    <row r="19" spans="1:2" ht="16.2" thickBot="1" x14ac:dyDescent="0.35">
      <c r="A19" s="46" t="s">
        <v>149</v>
      </c>
      <c r="B19" s="48">
        <v>25</v>
      </c>
    </row>
    <row r="20" spans="1:2" ht="16.2" thickBot="1" x14ac:dyDescent="0.35">
      <c r="A20" s="46" t="s">
        <v>150</v>
      </c>
      <c r="B20" s="47">
        <v>8</v>
      </c>
    </row>
    <row r="21" spans="1:2" ht="16.2" thickBot="1" x14ac:dyDescent="0.35">
      <c r="A21" s="46" t="s">
        <v>151</v>
      </c>
      <c r="B21" s="47">
        <v>8</v>
      </c>
    </row>
    <row r="22" spans="1:2" ht="16.2" thickBot="1" x14ac:dyDescent="0.35">
      <c r="A22" s="46" t="s">
        <v>152</v>
      </c>
      <c r="B22" s="47">
        <v>10</v>
      </c>
    </row>
    <row r="23" spans="1:2" ht="16.2" thickBot="1" x14ac:dyDescent="0.35">
      <c r="A23" s="46" t="s">
        <v>153</v>
      </c>
      <c r="B23" s="47">
        <v>10</v>
      </c>
    </row>
    <row r="24" spans="1:2" ht="16.2" thickBot="1" x14ac:dyDescent="0.35">
      <c r="A24" s="46" t="s">
        <v>154</v>
      </c>
      <c r="B24" s="47">
        <v>10</v>
      </c>
    </row>
    <row r="25" spans="1:2" ht="16.2" thickBot="1" x14ac:dyDescent="0.35">
      <c r="A25" s="46" t="s">
        <v>155</v>
      </c>
      <c r="B25" s="47">
        <v>8</v>
      </c>
    </row>
    <row r="26" spans="1:2" ht="16.2" thickBot="1" x14ac:dyDescent="0.35">
      <c r="A26" s="46" t="s">
        <v>156</v>
      </c>
      <c r="B26" s="47">
        <v>8</v>
      </c>
    </row>
    <row r="27" spans="1:2" ht="16.2" thickBot="1" x14ac:dyDescent="0.35">
      <c r="A27" s="46" t="s">
        <v>157</v>
      </c>
      <c r="B27" s="47">
        <v>5</v>
      </c>
    </row>
    <row r="28" spans="1:2" ht="16.2" thickBot="1" x14ac:dyDescent="0.35">
      <c r="A28" s="46" t="s">
        <v>158</v>
      </c>
      <c r="B28" s="48">
        <v>25</v>
      </c>
    </row>
    <row r="29" spans="1:2" ht="16.2" thickBot="1" x14ac:dyDescent="0.35">
      <c r="A29" s="46" t="s">
        <v>159</v>
      </c>
      <c r="B29" s="48">
        <v>25</v>
      </c>
    </row>
    <row r="30" spans="1:2" ht="16.2" thickBot="1" x14ac:dyDescent="0.35">
      <c r="A30" s="46" t="s">
        <v>160</v>
      </c>
      <c r="B30" s="47">
        <v>10</v>
      </c>
    </row>
    <row r="31" spans="1:2" ht="16.2" thickBot="1" x14ac:dyDescent="0.35">
      <c r="A31" s="46" t="s">
        <v>161</v>
      </c>
      <c r="B31" s="47">
        <v>8</v>
      </c>
    </row>
    <row r="32" spans="1:2" ht="16.2" thickBot="1" x14ac:dyDescent="0.35">
      <c r="A32" s="46" t="s">
        <v>162</v>
      </c>
      <c r="B32" s="48">
        <v>25</v>
      </c>
    </row>
    <row r="33" spans="1:2" ht="16.2" thickBot="1" x14ac:dyDescent="0.35">
      <c r="A33" s="46" t="s">
        <v>163</v>
      </c>
      <c r="B33" s="47">
        <v>8</v>
      </c>
    </row>
    <row r="34" spans="1:2" ht="16.2" thickBot="1" x14ac:dyDescent="0.35">
      <c r="A34" s="46" t="s">
        <v>164</v>
      </c>
      <c r="B34" s="47">
        <v>15</v>
      </c>
    </row>
    <row r="35" spans="1:2" ht="16.2" thickBot="1" x14ac:dyDescent="0.35">
      <c r="A35" s="46" t="s">
        <v>165</v>
      </c>
      <c r="B35" s="47">
        <v>15</v>
      </c>
    </row>
    <row r="36" spans="1:2" ht="16.2" thickBot="1" x14ac:dyDescent="0.35">
      <c r="A36" s="46" t="s">
        <v>166</v>
      </c>
      <c r="B36" s="47">
        <v>10</v>
      </c>
    </row>
    <row r="37" spans="1:2" ht="16.2" thickBot="1" x14ac:dyDescent="0.35">
      <c r="A37" s="46" t="s">
        <v>167</v>
      </c>
      <c r="B37" s="48">
        <v>25</v>
      </c>
    </row>
    <row r="38" spans="1:2" ht="16.2" thickBot="1" x14ac:dyDescent="0.35">
      <c r="A38" s="46" t="s">
        <v>168</v>
      </c>
      <c r="B38" s="47">
        <v>15</v>
      </c>
    </row>
    <row r="39" spans="1:2" ht="16.2" thickBot="1" x14ac:dyDescent="0.35">
      <c r="A39" s="46" t="s">
        <v>169</v>
      </c>
      <c r="B39" s="47">
        <v>10</v>
      </c>
    </row>
    <row r="40" spans="1:2" ht="16.2" thickBot="1" x14ac:dyDescent="0.35">
      <c r="A40" s="46" t="s">
        <v>170</v>
      </c>
      <c r="B40" s="47">
        <v>10</v>
      </c>
    </row>
    <row r="41" spans="1:2" ht="16.2" thickBot="1" x14ac:dyDescent="0.35">
      <c r="A41" s="46" t="s">
        <v>171</v>
      </c>
      <c r="B41" s="47">
        <v>5</v>
      </c>
    </row>
    <row r="42" spans="1:2" ht="16.2" thickBot="1" x14ac:dyDescent="0.35">
      <c r="A42" s="46" t="s">
        <v>172</v>
      </c>
      <c r="B42" s="47">
        <v>10</v>
      </c>
    </row>
    <row r="43" spans="1:2" ht="16.2" thickBot="1" x14ac:dyDescent="0.35">
      <c r="A43" s="46" t="s">
        <v>173</v>
      </c>
      <c r="B43" s="47">
        <v>15</v>
      </c>
    </row>
    <row r="44" spans="1:2" ht="16.2" thickBot="1" x14ac:dyDescent="0.35">
      <c r="A44" s="46" t="s">
        <v>174</v>
      </c>
      <c r="B44" s="48">
        <v>25</v>
      </c>
    </row>
    <row r="45" spans="1:2" ht="16.2" thickBot="1" x14ac:dyDescent="0.35">
      <c r="A45" s="46" t="s">
        <v>175</v>
      </c>
      <c r="B45" s="47">
        <v>8</v>
      </c>
    </row>
    <row r="46" spans="1:2" ht="16.2" thickBot="1" x14ac:dyDescent="0.35">
      <c r="A46" s="46" t="s">
        <v>176</v>
      </c>
      <c r="B46" s="47">
        <v>5</v>
      </c>
    </row>
    <row r="47" spans="1:2" ht="16.2" thickBot="1" x14ac:dyDescent="0.35">
      <c r="A47" s="46" t="s">
        <v>177</v>
      </c>
      <c r="B47" s="47">
        <v>5</v>
      </c>
    </row>
    <row r="48" spans="1:2" ht="16.2" thickBot="1" x14ac:dyDescent="0.35">
      <c r="A48" s="46" t="s">
        <v>178</v>
      </c>
      <c r="B48" s="47">
        <v>8</v>
      </c>
    </row>
    <row r="49" spans="1:2" ht="16.2" thickBot="1" x14ac:dyDescent="0.35">
      <c r="A49" s="46" t="s">
        <v>179</v>
      </c>
      <c r="B49" s="47">
        <v>5</v>
      </c>
    </row>
    <row r="50" spans="1:2" ht="16.2" thickBot="1" x14ac:dyDescent="0.35">
      <c r="A50" s="46" t="s">
        <v>180</v>
      </c>
      <c r="B50" s="47">
        <v>8</v>
      </c>
    </row>
    <row r="51" spans="1:2" ht="16.2" thickBot="1" x14ac:dyDescent="0.35">
      <c r="A51" s="46" t="s">
        <v>181</v>
      </c>
      <c r="B51" s="47">
        <v>5</v>
      </c>
    </row>
    <row r="52" spans="1:2" ht="16.2" thickBot="1" x14ac:dyDescent="0.35">
      <c r="A52" s="46" t="s">
        <v>182</v>
      </c>
      <c r="B52" s="48">
        <v>25</v>
      </c>
    </row>
    <row r="53" spans="1:2" ht="16.2" thickBot="1" x14ac:dyDescent="0.35">
      <c r="A53" s="46" t="s">
        <v>183</v>
      </c>
      <c r="B53" s="47">
        <v>10</v>
      </c>
    </row>
    <row r="54" spans="1:2" ht="16.2" thickBot="1" x14ac:dyDescent="0.35">
      <c r="A54" s="46" t="s">
        <v>184</v>
      </c>
      <c r="B54" s="47">
        <v>10</v>
      </c>
    </row>
    <row r="55" spans="1:2" ht="27.6" thickBot="1" x14ac:dyDescent="0.35">
      <c r="A55" s="46" t="s">
        <v>185</v>
      </c>
      <c r="B55" s="47">
        <v>5</v>
      </c>
    </row>
    <row r="56" spans="1:2" ht="16.2" thickBot="1" x14ac:dyDescent="0.35">
      <c r="A56" s="46" t="s">
        <v>186</v>
      </c>
      <c r="B56" s="47">
        <v>10</v>
      </c>
    </row>
    <row r="57" spans="1:2" ht="16.2" thickBot="1" x14ac:dyDescent="0.35">
      <c r="A57" s="46" t="s">
        <v>187</v>
      </c>
      <c r="B57" s="47">
        <v>15</v>
      </c>
    </row>
    <row r="58" spans="1:2" ht="16.2" thickBot="1" x14ac:dyDescent="0.35">
      <c r="A58" s="46" t="s">
        <v>188</v>
      </c>
      <c r="B58" s="47">
        <v>10</v>
      </c>
    </row>
    <row r="59" spans="1:2" ht="16.2" thickBot="1" x14ac:dyDescent="0.35">
      <c r="A59" s="46" t="s">
        <v>189</v>
      </c>
      <c r="B59" s="48">
        <v>25</v>
      </c>
    </row>
    <row r="60" spans="1:2" ht="16.2" thickBot="1" x14ac:dyDescent="0.35">
      <c r="A60" s="46" t="s">
        <v>190</v>
      </c>
      <c r="B60" s="47">
        <v>5</v>
      </c>
    </row>
    <row r="61" spans="1:2" ht="16.2" thickBot="1" x14ac:dyDescent="0.35">
      <c r="A61" s="46" t="s">
        <v>191</v>
      </c>
      <c r="B61" s="47">
        <v>10</v>
      </c>
    </row>
    <row r="62" spans="1:2" ht="16.2" thickBot="1" x14ac:dyDescent="0.35">
      <c r="A62" s="46" t="s">
        <v>192</v>
      </c>
      <c r="B62" s="47">
        <v>8</v>
      </c>
    </row>
    <row r="63" spans="1:2" ht="16.2" thickBot="1" x14ac:dyDescent="0.35">
      <c r="A63" s="46" t="s">
        <v>193</v>
      </c>
      <c r="B63" s="48">
        <v>25</v>
      </c>
    </row>
    <row r="64" spans="1:2" ht="16.2" thickBot="1" x14ac:dyDescent="0.35">
      <c r="A64" s="46" t="s">
        <v>194</v>
      </c>
      <c r="B64" s="47">
        <v>10</v>
      </c>
    </row>
    <row r="65" spans="1:2" ht="16.2" thickBot="1" x14ac:dyDescent="0.35">
      <c r="A65" s="46" t="s">
        <v>195</v>
      </c>
      <c r="B65" s="47">
        <v>10</v>
      </c>
    </row>
    <row r="66" spans="1:2" ht="16.2" thickBot="1" x14ac:dyDescent="0.35">
      <c r="A66" s="46" t="s">
        <v>196</v>
      </c>
      <c r="B66" s="47">
        <v>10</v>
      </c>
    </row>
    <row r="67" spans="1:2" ht="16.2" thickBot="1" x14ac:dyDescent="0.35">
      <c r="A67" s="46" t="s">
        <v>197</v>
      </c>
      <c r="B67" s="47">
        <v>10</v>
      </c>
    </row>
    <row r="68" spans="1:2" ht="16.2" thickBot="1" x14ac:dyDescent="0.35">
      <c r="A68" s="46" t="s">
        <v>198</v>
      </c>
      <c r="B68" s="47">
        <v>15</v>
      </c>
    </row>
    <row r="69" spans="1:2" ht="16.2" thickBot="1" x14ac:dyDescent="0.35">
      <c r="A69" s="49" t="s">
        <v>199</v>
      </c>
      <c r="B69" s="47">
        <v>15</v>
      </c>
    </row>
    <row r="70" spans="1:2" ht="16.2" thickBot="1" x14ac:dyDescent="0.35">
      <c r="A70" s="49" t="s">
        <v>200</v>
      </c>
      <c r="B70" s="47">
        <v>15</v>
      </c>
    </row>
    <row r="71" spans="1:2" ht="27.75" customHeight="1" x14ac:dyDescent="0.3">
      <c r="A71" s="49" t="s">
        <v>201</v>
      </c>
      <c r="B71" s="47">
        <v>8</v>
      </c>
    </row>
  </sheetData>
  <mergeCells count="2">
    <mergeCell ref="A1:B1"/>
    <mergeCell ref="A2:B2"/>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05BBBBA07B914FB774095A0A610401" ma:contentTypeVersion="18" ma:contentTypeDescription="Crie um novo documento." ma:contentTypeScope="" ma:versionID="3bce5e05f7139ca50e0d2bcf8a7234e1">
  <xsd:schema xmlns:xsd="http://www.w3.org/2001/XMLSchema" xmlns:xs="http://www.w3.org/2001/XMLSchema" xmlns:p="http://schemas.microsoft.com/office/2006/metadata/properties" xmlns:ns2="3ad97525-ff35-4fb7-aba8-eb75d81d601b" xmlns:ns3="778908f5-d6bb-4185-b464-519e3dc554c0" targetNamespace="http://schemas.microsoft.com/office/2006/metadata/properties" ma:root="true" ma:fieldsID="c51404c27f5d18d10bd957d2addef545" ns2:_="" ns3:_="">
    <xsd:import namespace="3ad97525-ff35-4fb7-aba8-eb75d81d601b"/>
    <xsd:import namespace="778908f5-d6bb-4185-b464-519e3dc554c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MediaServiceOCR"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97525-ff35-4fb7-aba8-eb75d81d60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3d2b4930-b9f8-47d0-ae36-5fba67f5970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8908f5-d6bb-4185-b464-519e3dc554c0"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29c7b6ad-00ba-41e9-8d63-a0e311a98734}" ma:internalName="TaxCatchAll" ma:showField="CatchAllData" ma:web="778908f5-d6bb-4185-b464-519e3dc554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d97525-ff35-4fb7-aba8-eb75d81d601b">
      <Terms xmlns="http://schemas.microsoft.com/office/infopath/2007/PartnerControls"/>
    </lcf76f155ced4ddcb4097134ff3c332f>
    <TaxCatchAll xmlns="778908f5-d6bb-4185-b464-519e3dc554c0" xsi:nil="true"/>
    <SharedWithUsers xmlns="778908f5-d6bb-4185-b464-519e3dc554c0">
      <UserInfo>
        <DisplayName/>
        <AccountId xsi:nil="true"/>
        <AccountType/>
      </UserInfo>
    </SharedWithUsers>
  </documentManagement>
</p:properties>
</file>

<file path=customXml/itemProps1.xml><?xml version="1.0" encoding="utf-8"?>
<ds:datastoreItem xmlns:ds="http://schemas.openxmlformats.org/officeDocument/2006/customXml" ds:itemID="{B6F2B9F6-6FD6-4647-9450-1D6D30D7DB6E}">
  <ds:schemaRefs>
    <ds:schemaRef ds:uri="http://schemas.microsoft.com/sharepoint/v3/contenttype/forms"/>
  </ds:schemaRefs>
</ds:datastoreItem>
</file>

<file path=customXml/itemProps2.xml><?xml version="1.0" encoding="utf-8"?>
<ds:datastoreItem xmlns:ds="http://schemas.openxmlformats.org/officeDocument/2006/customXml" ds:itemID="{26461CED-0031-492E-B11D-1CFA4A354FD1}"/>
</file>

<file path=customXml/itemProps3.xml><?xml version="1.0" encoding="utf-8"?>
<ds:datastoreItem xmlns:ds="http://schemas.openxmlformats.org/officeDocument/2006/customXml" ds:itemID="{D8BF5FA0-0EBF-461D-B1A5-F1C93E6688E9}">
  <ds:schemaRefs>
    <ds:schemaRef ds:uri="http://schemas.microsoft.com/office/2006/metadata/properties"/>
    <ds:schemaRef ds:uri="http://schemas.microsoft.com/office/infopath/2007/PartnerControls"/>
    <ds:schemaRef ds:uri="3ad97525-ff35-4fb7-aba8-eb75d81d601b"/>
    <ds:schemaRef ds:uri="778908f5-d6bb-4185-b464-519e3dc554c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Elegibilidade (02)</vt:lpstr>
      <vt:lpstr>Adicionais (02)</vt:lpstr>
      <vt:lpstr>Tabela 1.0 (Pontuação Países)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Spcine19</cp:lastModifiedBy>
  <cp:revision/>
  <dcterms:created xsi:type="dcterms:W3CDTF">2020-04-02T18:36:16Z</dcterms:created>
  <dcterms:modified xsi:type="dcterms:W3CDTF">2023-02-24T19:12:51Z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0x010100AD05BBBBA07B914FB774095A0A610401</vt:lpwstr>
  </property>
  <property fmtid="{D5CDD505-2E9C-101B-9397-08002B2CF9AE}" pid="3" name="MediaServiceImageTags">
    <vt:lpwstr/>
  </property>
  <property fmtid="{D5CDD505-2E9C-101B-9397-08002B2CF9AE}" pid="4" name="Order">
    <vt:r8>28400</vt:r8>
  </property>
  <property fmtid="{D5CDD505-2E9C-101B-9397-08002B2CF9AE}" pid="5" name="_ExtendedDescription">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ies>
</file>